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0" yWindow="0" windowWidth="20730" windowHeight="11760" tabRatio="776" activeTab="1"/>
  </bookViews>
  <sheets>
    <sheet name="N3.2ა" sheetId="4" r:id="rId1"/>
    <sheet name="მშპ-3%" sheetId="5" r:id="rId2"/>
    <sheet name="Sheet2" sheetId="6" r:id="rId3"/>
  </sheets>
  <definedNames>
    <definedName name="_xlnm.Print_Area" localSheetId="0">N3.2ა!$B$2:$Y$263</definedName>
    <definedName name="_xlnm.Print_Titles" localSheetId="0">N3.2ა!$6:$8</definedName>
  </definedNames>
  <calcPr calcId="162913"/>
</workbook>
</file>

<file path=xl/calcChain.xml><?xml version="1.0" encoding="utf-8"?>
<calcChain xmlns="http://schemas.openxmlformats.org/spreadsheetml/2006/main">
  <c r="R173" i="5" l="1"/>
  <c r="Q173" i="5" s="1"/>
  <c r="N173" i="5"/>
  <c r="N172" i="5"/>
  <c r="R172" i="5" s="1"/>
  <c r="Q172" i="5" s="1"/>
  <c r="J173" i="5"/>
  <c r="J172" i="5"/>
  <c r="J171" i="5"/>
  <c r="N171" i="5" s="1"/>
  <c r="J135" i="5"/>
  <c r="J102" i="5"/>
  <c r="J91" i="5"/>
  <c r="J40" i="5"/>
  <c r="N40" i="5" s="1"/>
  <c r="J39" i="5"/>
  <c r="N39" i="5" s="1"/>
  <c r="J37" i="5"/>
  <c r="N37" i="5" s="1"/>
  <c r="J36" i="5"/>
  <c r="N36" i="5" s="1"/>
  <c r="J35" i="5"/>
  <c r="F173" i="5"/>
  <c r="F156" i="5"/>
  <c r="J156" i="5" s="1"/>
  <c r="F148" i="5"/>
  <c r="F126" i="5"/>
  <c r="F224" i="5"/>
  <c r="F223" i="5"/>
  <c r="F222" i="5"/>
  <c r="F221" i="5"/>
  <c r="F172" i="5"/>
  <c r="F165" i="5"/>
  <c r="F171" i="5"/>
  <c r="F164" i="5"/>
  <c r="F157" i="5" s="1"/>
  <c r="F93" i="5"/>
  <c r="F96" i="5"/>
  <c r="F95" i="5"/>
  <c r="E95" i="5" s="1"/>
  <c r="F56" i="5"/>
  <c r="F55" i="5"/>
  <c r="F54" i="5"/>
  <c r="F38" i="5"/>
  <c r="F37" i="5"/>
  <c r="F35" i="5"/>
  <c r="F142" i="5"/>
  <c r="F140" i="5"/>
  <c r="F139" i="5"/>
  <c r="F138" i="5"/>
  <c r="F137" i="5"/>
  <c r="F136" i="5"/>
  <c r="F131" i="5" s="1"/>
  <c r="E131" i="5" s="1"/>
  <c r="F135" i="5"/>
  <c r="F201" i="5"/>
  <c r="F209" i="5"/>
  <c r="J209" i="5" s="1"/>
  <c r="Q230" i="5"/>
  <c r="M230" i="5"/>
  <c r="I230" i="5"/>
  <c r="E230" i="5"/>
  <c r="Q229" i="5"/>
  <c r="M229" i="5"/>
  <c r="I229" i="5"/>
  <c r="E229" i="5"/>
  <c r="Q228" i="5"/>
  <c r="M228" i="5"/>
  <c r="I228" i="5"/>
  <c r="E228" i="5"/>
  <c r="T227" i="5"/>
  <c r="Q227" i="5" s="1"/>
  <c r="S227" i="5"/>
  <c r="R227" i="5"/>
  <c r="P227" i="5"/>
  <c r="M227" i="5" s="1"/>
  <c r="O227" i="5"/>
  <c r="N227" i="5"/>
  <c r="L227" i="5"/>
  <c r="I227" i="5" s="1"/>
  <c r="K227" i="5"/>
  <c r="J227" i="5"/>
  <c r="H227" i="5"/>
  <c r="E227" i="5" s="1"/>
  <c r="G227" i="5"/>
  <c r="F227" i="5"/>
  <c r="T226" i="5"/>
  <c r="Q226" i="5" s="1"/>
  <c r="S226" i="5"/>
  <c r="R226" i="5"/>
  <c r="P226" i="5"/>
  <c r="M226" i="5" s="1"/>
  <c r="O226" i="5"/>
  <c r="N226" i="5"/>
  <c r="L226" i="5"/>
  <c r="I226" i="5" s="1"/>
  <c r="K226" i="5"/>
  <c r="J226" i="5"/>
  <c r="H226" i="5"/>
  <c r="E226" i="5" s="1"/>
  <c r="G226" i="5"/>
  <c r="F226" i="5"/>
  <c r="Q225" i="5"/>
  <c r="M225" i="5"/>
  <c r="I225" i="5"/>
  <c r="E225" i="5"/>
  <c r="J224" i="5"/>
  <c r="I224" i="5" s="1"/>
  <c r="E224" i="5"/>
  <c r="J223" i="5"/>
  <c r="E223" i="5"/>
  <c r="J222" i="5"/>
  <c r="I222" i="5" s="1"/>
  <c r="E222" i="5"/>
  <c r="Q220" i="5"/>
  <c r="M220" i="5"/>
  <c r="I220" i="5"/>
  <c r="E220" i="5"/>
  <c r="Q219" i="5"/>
  <c r="M219" i="5"/>
  <c r="I219" i="5"/>
  <c r="E219" i="5"/>
  <c r="T218" i="5"/>
  <c r="S218" i="5"/>
  <c r="R218" i="5"/>
  <c r="Q218" i="5" s="1"/>
  <c r="P218" i="5"/>
  <c r="O218" i="5"/>
  <c r="N218" i="5"/>
  <c r="L218" i="5"/>
  <c r="K218" i="5"/>
  <c r="J218" i="5"/>
  <c r="H218" i="5"/>
  <c r="G218" i="5"/>
  <c r="F218" i="5"/>
  <c r="E218" i="5" s="1"/>
  <c r="F217" i="5"/>
  <c r="E217" i="5" s="1"/>
  <c r="Q216" i="5"/>
  <c r="M216" i="5"/>
  <c r="I216" i="5"/>
  <c r="E216" i="5"/>
  <c r="Q215" i="5"/>
  <c r="M215" i="5"/>
  <c r="I215" i="5"/>
  <c r="E215" i="5"/>
  <c r="Q214" i="5"/>
  <c r="M214" i="5"/>
  <c r="I214" i="5"/>
  <c r="E214" i="5"/>
  <c r="Q213" i="5"/>
  <c r="M213" i="5"/>
  <c r="I213" i="5"/>
  <c r="E213" i="5"/>
  <c r="T212" i="5"/>
  <c r="S212" i="5"/>
  <c r="R212" i="5"/>
  <c r="Q212" i="5"/>
  <c r="P212" i="5"/>
  <c r="O212" i="5"/>
  <c r="N212" i="5"/>
  <c r="M212" i="5"/>
  <c r="L212" i="5"/>
  <c r="K212" i="5"/>
  <c r="J212" i="5"/>
  <c r="I212" i="5"/>
  <c r="H212" i="5"/>
  <c r="G212" i="5"/>
  <c r="F212" i="5"/>
  <c r="E212" i="5"/>
  <c r="T211" i="5"/>
  <c r="S211" i="5"/>
  <c r="R211" i="5"/>
  <c r="Q211" i="5"/>
  <c r="P211" i="5"/>
  <c r="O211" i="5"/>
  <c r="N211" i="5"/>
  <c r="M211" i="5"/>
  <c r="L211" i="5"/>
  <c r="K211" i="5"/>
  <c r="J211" i="5"/>
  <c r="I211" i="5"/>
  <c r="H211" i="5"/>
  <c r="G211" i="5"/>
  <c r="F211" i="5"/>
  <c r="E211" i="5"/>
  <c r="Q210" i="5"/>
  <c r="M210" i="5"/>
  <c r="I210" i="5"/>
  <c r="E210" i="5"/>
  <c r="E209" i="5"/>
  <c r="Q208" i="5"/>
  <c r="M208" i="5"/>
  <c r="I208" i="5"/>
  <c r="E208" i="5"/>
  <c r="Q207" i="5"/>
  <c r="M207" i="5"/>
  <c r="I207" i="5"/>
  <c r="E207" i="5"/>
  <c r="T206" i="5"/>
  <c r="S206" i="5"/>
  <c r="R206" i="5"/>
  <c r="Q206" i="5" s="1"/>
  <c r="P206" i="5"/>
  <c r="M206" i="5" s="1"/>
  <c r="O206" i="5"/>
  <c r="N206" i="5"/>
  <c r="L206" i="5"/>
  <c r="K206" i="5"/>
  <c r="J206" i="5"/>
  <c r="I206" i="5" s="1"/>
  <c r="H206" i="5"/>
  <c r="G206" i="5"/>
  <c r="F206" i="5"/>
  <c r="T205" i="5"/>
  <c r="T127" i="5" s="1"/>
  <c r="S205" i="5"/>
  <c r="P205" i="5"/>
  <c r="O205" i="5"/>
  <c r="L205" i="5"/>
  <c r="K205" i="5"/>
  <c r="J205" i="5"/>
  <c r="I205" i="5" s="1"/>
  <c r="H205" i="5"/>
  <c r="G205" i="5"/>
  <c r="F205" i="5"/>
  <c r="E205" i="5" s="1"/>
  <c r="Q204" i="5"/>
  <c r="M204" i="5"/>
  <c r="I204" i="5"/>
  <c r="E204" i="5"/>
  <c r="Q203" i="5"/>
  <c r="M203" i="5"/>
  <c r="I203" i="5"/>
  <c r="E203" i="5"/>
  <c r="Q202" i="5"/>
  <c r="M202" i="5"/>
  <c r="I202" i="5"/>
  <c r="E202" i="5"/>
  <c r="J201" i="5"/>
  <c r="I201" i="5" s="1"/>
  <c r="E201" i="5"/>
  <c r="Q200" i="5"/>
  <c r="M200" i="5"/>
  <c r="I200" i="5"/>
  <c r="E200" i="5"/>
  <c r="Q199" i="5"/>
  <c r="M199" i="5"/>
  <c r="I199" i="5"/>
  <c r="E199" i="5"/>
  <c r="T198" i="5"/>
  <c r="S198" i="5"/>
  <c r="R198" i="5"/>
  <c r="Q198" i="5" s="1"/>
  <c r="P198" i="5"/>
  <c r="O198" i="5"/>
  <c r="N198" i="5"/>
  <c r="M198" i="5" s="1"/>
  <c r="L198" i="5"/>
  <c r="K198" i="5"/>
  <c r="J198" i="5"/>
  <c r="I198" i="5" s="1"/>
  <c r="H198" i="5"/>
  <c r="G198" i="5"/>
  <c r="F198" i="5"/>
  <c r="E198" i="5" s="1"/>
  <c r="T197" i="5"/>
  <c r="S197" i="5"/>
  <c r="P197" i="5"/>
  <c r="O197" i="5"/>
  <c r="L197" i="5"/>
  <c r="K197" i="5"/>
  <c r="J197" i="5"/>
  <c r="I197" i="5" s="1"/>
  <c r="H197" i="5"/>
  <c r="G197" i="5"/>
  <c r="F197" i="5"/>
  <c r="E197" i="5"/>
  <c r="Q196" i="5"/>
  <c r="M196" i="5"/>
  <c r="I196" i="5"/>
  <c r="E196" i="5"/>
  <c r="Q195" i="5"/>
  <c r="M195" i="5"/>
  <c r="I195" i="5"/>
  <c r="E195" i="5"/>
  <c r="Q194" i="5"/>
  <c r="M194" i="5"/>
  <c r="I194" i="5"/>
  <c r="E194" i="5"/>
  <c r="Q193" i="5"/>
  <c r="M193" i="5"/>
  <c r="I193" i="5"/>
  <c r="E193" i="5"/>
  <c r="S192" i="5"/>
  <c r="R192" i="5"/>
  <c r="Q192" i="5"/>
  <c r="O192" i="5"/>
  <c r="M192" i="5" s="1"/>
  <c r="N192" i="5"/>
  <c r="K192" i="5"/>
  <c r="J192" i="5"/>
  <c r="G192" i="5"/>
  <c r="E192" i="5" s="1"/>
  <c r="F192" i="5"/>
  <c r="T191" i="5"/>
  <c r="S191" i="5"/>
  <c r="Q191" i="5" s="1"/>
  <c r="R191" i="5"/>
  <c r="P191" i="5"/>
  <c r="O191" i="5"/>
  <c r="M191" i="5" s="1"/>
  <c r="N191" i="5"/>
  <c r="L191" i="5"/>
  <c r="K191" i="5"/>
  <c r="I191" i="5" s="1"/>
  <c r="J191" i="5"/>
  <c r="H191" i="5"/>
  <c r="G191" i="5"/>
  <c r="E191" i="5" s="1"/>
  <c r="F191" i="5"/>
  <c r="Q190" i="5"/>
  <c r="M190" i="5"/>
  <c r="I190" i="5"/>
  <c r="E190" i="5"/>
  <c r="N189" i="5"/>
  <c r="R189" i="5" s="1"/>
  <c r="Q189" i="5" s="1"/>
  <c r="M189" i="5"/>
  <c r="J189" i="5"/>
  <c r="I189" i="5" s="1"/>
  <c r="E189" i="5"/>
  <c r="J188" i="5"/>
  <c r="E188" i="5"/>
  <c r="J187" i="5"/>
  <c r="N187" i="5" s="1"/>
  <c r="M187" i="5" s="1"/>
  <c r="I187" i="5"/>
  <c r="E187" i="5"/>
  <c r="J186" i="5"/>
  <c r="N186" i="5" s="1"/>
  <c r="I186" i="5"/>
  <c r="E186" i="5"/>
  <c r="J185" i="5"/>
  <c r="E185" i="5"/>
  <c r="J184" i="5"/>
  <c r="E184" i="5"/>
  <c r="J183" i="5"/>
  <c r="E183" i="5"/>
  <c r="J182" i="5"/>
  <c r="E182" i="5"/>
  <c r="N181" i="5"/>
  <c r="R181" i="5" s="1"/>
  <c r="Q181" i="5" s="1"/>
  <c r="M181" i="5"/>
  <c r="F181" i="5"/>
  <c r="J181" i="5" s="1"/>
  <c r="I181" i="5" s="1"/>
  <c r="E181" i="5"/>
  <c r="N180" i="5"/>
  <c r="R180" i="5" s="1"/>
  <c r="Q180" i="5" s="1"/>
  <c r="M180" i="5"/>
  <c r="F180" i="5"/>
  <c r="J180" i="5" s="1"/>
  <c r="I180" i="5" s="1"/>
  <c r="E180" i="5"/>
  <c r="N179" i="5"/>
  <c r="R179" i="5" s="1"/>
  <c r="Q179" i="5" s="1"/>
  <c r="M179" i="5"/>
  <c r="F179" i="5"/>
  <c r="J179" i="5" s="1"/>
  <c r="I179" i="5" s="1"/>
  <c r="E179" i="5"/>
  <c r="Q178" i="5"/>
  <c r="M178" i="5"/>
  <c r="I178" i="5"/>
  <c r="E178" i="5"/>
  <c r="Q177" i="5"/>
  <c r="M177" i="5"/>
  <c r="I177" i="5"/>
  <c r="E177" i="5"/>
  <c r="T176" i="5"/>
  <c r="S176" i="5"/>
  <c r="Q176" i="5" s="1"/>
  <c r="R176" i="5"/>
  <c r="P176" i="5"/>
  <c r="O176" i="5"/>
  <c r="M176" i="5" s="1"/>
  <c r="N176" i="5"/>
  <c r="L176" i="5"/>
  <c r="K176" i="5"/>
  <c r="I176" i="5" s="1"/>
  <c r="J176" i="5"/>
  <c r="H176" i="5"/>
  <c r="G176" i="5"/>
  <c r="E176" i="5" s="1"/>
  <c r="F176" i="5"/>
  <c r="T175" i="5"/>
  <c r="S175" i="5"/>
  <c r="S127" i="5" s="1"/>
  <c r="P175" i="5"/>
  <c r="O175" i="5"/>
  <c r="L175" i="5"/>
  <c r="K175" i="5"/>
  <c r="H175" i="5"/>
  <c r="G175" i="5"/>
  <c r="F175" i="5"/>
  <c r="E175" i="5" s="1"/>
  <c r="Q174" i="5"/>
  <c r="M174" i="5"/>
  <c r="I174" i="5"/>
  <c r="E174" i="5"/>
  <c r="M173" i="5"/>
  <c r="I173" i="5"/>
  <c r="E173" i="5"/>
  <c r="I172" i="5"/>
  <c r="E172" i="5"/>
  <c r="I171" i="5"/>
  <c r="E171" i="5"/>
  <c r="Q170" i="5"/>
  <c r="M170" i="5"/>
  <c r="I170" i="5"/>
  <c r="E170" i="5"/>
  <c r="Q169" i="5"/>
  <c r="M169" i="5"/>
  <c r="I169" i="5"/>
  <c r="E169" i="5"/>
  <c r="T168" i="5"/>
  <c r="S168" i="5"/>
  <c r="R168" i="5"/>
  <c r="Q168" i="5" s="1"/>
  <c r="P168" i="5"/>
  <c r="O168" i="5"/>
  <c r="N168" i="5"/>
  <c r="M168" i="5" s="1"/>
  <c r="L168" i="5"/>
  <c r="K168" i="5"/>
  <c r="J168" i="5"/>
  <c r="I168" i="5" s="1"/>
  <c r="H168" i="5"/>
  <c r="G168" i="5"/>
  <c r="F168" i="5"/>
  <c r="E168" i="5" s="1"/>
  <c r="T167" i="5"/>
  <c r="S167" i="5"/>
  <c r="P167" i="5"/>
  <c r="O167" i="5"/>
  <c r="L167" i="5"/>
  <c r="K167" i="5"/>
  <c r="H167" i="5"/>
  <c r="G167" i="5"/>
  <c r="F167" i="5"/>
  <c r="Q166" i="5"/>
  <c r="M166" i="5"/>
  <c r="I166" i="5"/>
  <c r="E166" i="5"/>
  <c r="J165" i="5"/>
  <c r="N165" i="5" s="1"/>
  <c r="E165" i="5"/>
  <c r="Q164" i="5"/>
  <c r="M164" i="5"/>
  <c r="I164" i="5"/>
  <c r="E164" i="5"/>
  <c r="J163" i="5"/>
  <c r="E163" i="5"/>
  <c r="J162" i="5"/>
  <c r="N162" i="5" s="1"/>
  <c r="M162" i="5" s="1"/>
  <c r="E162" i="5"/>
  <c r="J161" i="5"/>
  <c r="N161" i="5" s="1"/>
  <c r="I161" i="5"/>
  <c r="E161" i="5"/>
  <c r="Q160" i="5"/>
  <c r="M160" i="5"/>
  <c r="I160" i="5"/>
  <c r="E160" i="5"/>
  <c r="Q159" i="5"/>
  <c r="M159" i="5"/>
  <c r="I159" i="5"/>
  <c r="E159" i="5"/>
  <c r="T158" i="5"/>
  <c r="S158" i="5"/>
  <c r="R158" i="5"/>
  <c r="Q158" i="5" s="1"/>
  <c r="P158" i="5"/>
  <c r="O158" i="5"/>
  <c r="N158" i="5"/>
  <c r="L158" i="5"/>
  <c r="K158" i="5"/>
  <c r="J158" i="5"/>
  <c r="H158" i="5"/>
  <c r="G158" i="5"/>
  <c r="F158" i="5"/>
  <c r="E158" i="5" s="1"/>
  <c r="T157" i="5"/>
  <c r="S157" i="5"/>
  <c r="P157" i="5"/>
  <c r="O157" i="5"/>
  <c r="L157" i="5"/>
  <c r="K157" i="5"/>
  <c r="H157" i="5"/>
  <c r="G157" i="5"/>
  <c r="I156" i="5"/>
  <c r="E156" i="5"/>
  <c r="Q155" i="5"/>
  <c r="M155" i="5"/>
  <c r="I155" i="5"/>
  <c r="E155" i="5"/>
  <c r="Q154" i="5"/>
  <c r="M154" i="5"/>
  <c r="I154" i="5"/>
  <c r="E154" i="5"/>
  <c r="T153" i="5"/>
  <c r="S153" i="5"/>
  <c r="R153" i="5"/>
  <c r="Q153" i="5" s="1"/>
  <c r="P153" i="5"/>
  <c r="O153" i="5"/>
  <c r="N153" i="5"/>
  <c r="L153" i="5"/>
  <c r="K153" i="5"/>
  <c r="J153" i="5"/>
  <c r="H153" i="5"/>
  <c r="G153" i="5"/>
  <c r="F153" i="5"/>
  <c r="T152" i="5"/>
  <c r="S152" i="5"/>
  <c r="P152" i="5"/>
  <c r="O152" i="5"/>
  <c r="L152" i="5"/>
  <c r="L127" i="5" s="1"/>
  <c r="K152" i="5"/>
  <c r="H152" i="5"/>
  <c r="G152" i="5"/>
  <c r="G127" i="5" s="1"/>
  <c r="F152" i="5"/>
  <c r="Q151" i="5"/>
  <c r="M151" i="5"/>
  <c r="I151" i="5"/>
  <c r="E151" i="5"/>
  <c r="J150" i="5"/>
  <c r="I150" i="5" s="1"/>
  <c r="E150" i="5"/>
  <c r="J149" i="5"/>
  <c r="E149" i="5"/>
  <c r="Q148" i="5"/>
  <c r="M148" i="5"/>
  <c r="I148" i="5"/>
  <c r="E148" i="5"/>
  <c r="J147" i="5"/>
  <c r="N147" i="5" s="1"/>
  <c r="E147" i="5"/>
  <c r="Q146" i="5"/>
  <c r="M146" i="5"/>
  <c r="I146" i="5"/>
  <c r="E146" i="5"/>
  <c r="Q145" i="5"/>
  <c r="M145" i="5"/>
  <c r="I145" i="5"/>
  <c r="E145" i="5"/>
  <c r="T144" i="5"/>
  <c r="S144" i="5"/>
  <c r="R144" i="5"/>
  <c r="P144" i="5"/>
  <c r="O144" i="5"/>
  <c r="N144" i="5"/>
  <c r="L144" i="5"/>
  <c r="K144" i="5"/>
  <c r="J144" i="5"/>
  <c r="H144" i="5"/>
  <c r="G144" i="5"/>
  <c r="F144" i="5"/>
  <c r="T143" i="5"/>
  <c r="S143" i="5"/>
  <c r="P143" i="5"/>
  <c r="P127" i="5" s="1"/>
  <c r="O143" i="5"/>
  <c r="L143" i="5"/>
  <c r="K143" i="5"/>
  <c r="H143" i="5"/>
  <c r="H127" i="5" s="1"/>
  <c r="G143" i="5"/>
  <c r="F143" i="5"/>
  <c r="Q141" i="5"/>
  <c r="M141" i="5"/>
  <c r="I141" i="5"/>
  <c r="E141" i="5"/>
  <c r="Q134" i="5"/>
  <c r="M134" i="5"/>
  <c r="I134" i="5"/>
  <c r="E134" i="5"/>
  <c r="Q133" i="5"/>
  <c r="M133" i="5"/>
  <c r="I133" i="5"/>
  <c r="E133" i="5"/>
  <c r="T132" i="5"/>
  <c r="S132" i="5"/>
  <c r="R132" i="5"/>
  <c r="P132" i="5"/>
  <c r="O132" i="5"/>
  <c r="N132" i="5"/>
  <c r="M132" i="5" s="1"/>
  <c r="L132" i="5"/>
  <c r="K132" i="5"/>
  <c r="J132" i="5"/>
  <c r="H132" i="5"/>
  <c r="G132" i="5"/>
  <c r="F132" i="5"/>
  <c r="T131" i="5"/>
  <c r="S131" i="5"/>
  <c r="P131" i="5"/>
  <c r="O131" i="5"/>
  <c r="L131" i="5"/>
  <c r="K131" i="5"/>
  <c r="K127" i="5" s="1"/>
  <c r="H131" i="5"/>
  <c r="G131" i="5"/>
  <c r="T130" i="5"/>
  <c r="S130" i="5"/>
  <c r="R130" i="5"/>
  <c r="P130" i="5"/>
  <c r="O130" i="5"/>
  <c r="N130" i="5"/>
  <c r="L130" i="5"/>
  <c r="K130" i="5"/>
  <c r="J130" i="5"/>
  <c r="J128" i="5" s="1"/>
  <c r="H130" i="5"/>
  <c r="G130" i="5"/>
  <c r="F130" i="5"/>
  <c r="Q129" i="5"/>
  <c r="M129" i="5"/>
  <c r="I129" i="5"/>
  <c r="E129" i="5"/>
  <c r="T128" i="5"/>
  <c r="S128" i="5"/>
  <c r="R128" i="5"/>
  <c r="P128" i="5"/>
  <c r="O128" i="5"/>
  <c r="N128" i="5"/>
  <c r="L128" i="5"/>
  <c r="K128" i="5"/>
  <c r="H128" i="5"/>
  <c r="G128" i="5"/>
  <c r="F128" i="5"/>
  <c r="Q126" i="5"/>
  <c r="M126" i="5"/>
  <c r="I126" i="5"/>
  <c r="Q125" i="5"/>
  <c r="M125" i="5"/>
  <c r="I125" i="5"/>
  <c r="E125" i="5"/>
  <c r="Q124" i="5"/>
  <c r="M124" i="5"/>
  <c r="I124" i="5"/>
  <c r="E124" i="5"/>
  <c r="Q123" i="5"/>
  <c r="M123" i="5"/>
  <c r="I123" i="5"/>
  <c r="E123" i="5"/>
  <c r="R122" i="5"/>
  <c r="Q122" i="5"/>
  <c r="N122" i="5"/>
  <c r="M122" i="5" s="1"/>
  <c r="J122" i="5"/>
  <c r="I122" i="5" s="1"/>
  <c r="F122" i="5"/>
  <c r="E122" i="5" s="1"/>
  <c r="Q121" i="5"/>
  <c r="M121" i="5"/>
  <c r="I121" i="5"/>
  <c r="E121" i="5"/>
  <c r="T120" i="5"/>
  <c r="S120" i="5"/>
  <c r="R120" i="5"/>
  <c r="P120" i="5"/>
  <c r="O120" i="5"/>
  <c r="N120" i="5"/>
  <c r="L120" i="5"/>
  <c r="K120" i="5"/>
  <c r="H120" i="5"/>
  <c r="G120" i="5"/>
  <c r="F120" i="5"/>
  <c r="T119" i="5"/>
  <c r="S119" i="5"/>
  <c r="R119" i="5"/>
  <c r="P119" i="5"/>
  <c r="O119" i="5"/>
  <c r="N119" i="5"/>
  <c r="M119" i="5" s="1"/>
  <c r="L119" i="5"/>
  <c r="K119" i="5"/>
  <c r="J119" i="5"/>
  <c r="I119" i="5"/>
  <c r="H119" i="5"/>
  <c r="G119" i="5"/>
  <c r="Q118" i="5"/>
  <c r="M118" i="5"/>
  <c r="I118" i="5"/>
  <c r="E118" i="5"/>
  <c r="Q117" i="5"/>
  <c r="M117" i="5"/>
  <c r="I117" i="5"/>
  <c r="E117" i="5"/>
  <c r="Q116" i="5"/>
  <c r="M116" i="5"/>
  <c r="I116" i="5"/>
  <c r="E116" i="5"/>
  <c r="Q115" i="5"/>
  <c r="M115" i="5"/>
  <c r="I115" i="5"/>
  <c r="E115" i="5"/>
  <c r="Q114" i="5"/>
  <c r="M114" i="5"/>
  <c r="I114" i="5"/>
  <c r="E114" i="5"/>
  <c r="Q113" i="5"/>
  <c r="M113" i="5"/>
  <c r="I113" i="5"/>
  <c r="E113" i="5"/>
  <c r="Q112" i="5"/>
  <c r="M112" i="5"/>
  <c r="I112" i="5"/>
  <c r="E112" i="5"/>
  <c r="Q111" i="5"/>
  <c r="M111" i="5"/>
  <c r="I111" i="5"/>
  <c r="E111" i="5"/>
  <c r="Q110" i="5"/>
  <c r="M110" i="5"/>
  <c r="I110" i="5"/>
  <c r="E110" i="5"/>
  <c r="T109" i="5"/>
  <c r="S109" i="5"/>
  <c r="R109" i="5"/>
  <c r="Q109" i="5" s="1"/>
  <c r="P109" i="5"/>
  <c r="O109" i="5"/>
  <c r="N109" i="5"/>
  <c r="L109" i="5"/>
  <c r="K109" i="5"/>
  <c r="J109" i="5"/>
  <c r="H109" i="5"/>
  <c r="G109" i="5"/>
  <c r="F109" i="5"/>
  <c r="E109" i="5" s="1"/>
  <c r="T108" i="5"/>
  <c r="S108" i="5"/>
  <c r="R108" i="5"/>
  <c r="Q108" i="5" s="1"/>
  <c r="P108" i="5"/>
  <c r="O108" i="5"/>
  <c r="N108" i="5"/>
  <c r="L108" i="5"/>
  <c r="K108" i="5"/>
  <c r="J108" i="5"/>
  <c r="H108" i="5"/>
  <c r="G108" i="5"/>
  <c r="F108" i="5"/>
  <c r="E108" i="5" s="1"/>
  <c r="Q107" i="5"/>
  <c r="M107" i="5"/>
  <c r="I107" i="5"/>
  <c r="E107" i="5"/>
  <c r="Q106" i="5"/>
  <c r="M106" i="5"/>
  <c r="I106" i="5"/>
  <c r="E106" i="5"/>
  <c r="Q105" i="5"/>
  <c r="M105" i="5"/>
  <c r="I105" i="5"/>
  <c r="E105" i="5"/>
  <c r="Q104" i="5"/>
  <c r="M104" i="5"/>
  <c r="I104" i="5"/>
  <c r="E104" i="5"/>
  <c r="N103" i="5"/>
  <c r="J103" i="5"/>
  <c r="I103" i="5" s="1"/>
  <c r="E103" i="5"/>
  <c r="I102" i="5"/>
  <c r="E102" i="5"/>
  <c r="Q101" i="5"/>
  <c r="M101" i="5"/>
  <c r="I101" i="5"/>
  <c r="E101" i="5"/>
  <c r="Q100" i="5"/>
  <c r="M100" i="5"/>
  <c r="I100" i="5"/>
  <c r="E100" i="5"/>
  <c r="Q99" i="5"/>
  <c r="M99" i="5"/>
  <c r="I99" i="5"/>
  <c r="E99" i="5"/>
  <c r="T98" i="5"/>
  <c r="S98" i="5"/>
  <c r="Q98" i="5" s="1"/>
  <c r="R98" i="5"/>
  <c r="P98" i="5"/>
  <c r="O98" i="5"/>
  <c r="N98" i="5"/>
  <c r="L98" i="5"/>
  <c r="K98" i="5"/>
  <c r="J98" i="5"/>
  <c r="H98" i="5"/>
  <c r="G98" i="5"/>
  <c r="F98" i="5"/>
  <c r="T97" i="5"/>
  <c r="S97" i="5"/>
  <c r="P97" i="5"/>
  <c r="O97" i="5"/>
  <c r="L97" i="5"/>
  <c r="K97" i="5"/>
  <c r="H97" i="5"/>
  <c r="G97" i="5"/>
  <c r="F97" i="5"/>
  <c r="J96" i="5"/>
  <c r="N96" i="5" s="1"/>
  <c r="E96" i="5"/>
  <c r="Q95" i="5"/>
  <c r="M95" i="5"/>
  <c r="I95" i="5"/>
  <c r="Q94" i="5"/>
  <c r="M94" i="5"/>
  <c r="I94" i="5"/>
  <c r="E94" i="5"/>
  <c r="Q93" i="5"/>
  <c r="M93" i="5"/>
  <c r="I93" i="5"/>
  <c r="E93" i="5"/>
  <c r="Q92" i="5"/>
  <c r="M92" i="5"/>
  <c r="I92" i="5"/>
  <c r="E92" i="5"/>
  <c r="N91" i="5"/>
  <c r="M91" i="5" s="1"/>
  <c r="I91" i="5"/>
  <c r="E91" i="5"/>
  <c r="Q90" i="5"/>
  <c r="M90" i="5"/>
  <c r="I90" i="5"/>
  <c r="E90" i="5"/>
  <c r="Q89" i="5"/>
  <c r="M89" i="5"/>
  <c r="I89" i="5"/>
  <c r="E89" i="5"/>
  <c r="T88" i="5"/>
  <c r="S88" i="5"/>
  <c r="R88" i="5"/>
  <c r="P88" i="5"/>
  <c r="M88" i="5" s="1"/>
  <c r="O88" i="5"/>
  <c r="N88" i="5"/>
  <c r="L88" i="5"/>
  <c r="I88" i="5" s="1"/>
  <c r="K88" i="5"/>
  <c r="J88" i="5"/>
  <c r="H88" i="5"/>
  <c r="E88" i="5" s="1"/>
  <c r="G88" i="5"/>
  <c r="F88" i="5"/>
  <c r="T87" i="5"/>
  <c r="S87" i="5"/>
  <c r="P87" i="5"/>
  <c r="O87" i="5"/>
  <c r="L87" i="5"/>
  <c r="K87" i="5"/>
  <c r="H87" i="5"/>
  <c r="G87" i="5"/>
  <c r="Q83" i="5"/>
  <c r="M83" i="5"/>
  <c r="I83" i="5"/>
  <c r="E83" i="5"/>
  <c r="Q82" i="5"/>
  <c r="M82" i="5"/>
  <c r="I82" i="5"/>
  <c r="E82" i="5"/>
  <c r="Q81" i="5"/>
  <c r="M81" i="5"/>
  <c r="I81" i="5"/>
  <c r="E81" i="5"/>
  <c r="R80" i="5"/>
  <c r="M80" i="5"/>
  <c r="I80" i="5"/>
  <c r="E80" i="5"/>
  <c r="Q79" i="5"/>
  <c r="M79" i="5"/>
  <c r="I79" i="5"/>
  <c r="E79" i="5"/>
  <c r="Q78" i="5"/>
  <c r="M78" i="5"/>
  <c r="I78" i="5"/>
  <c r="E78" i="5"/>
  <c r="T77" i="5"/>
  <c r="S77" i="5"/>
  <c r="R77" i="5"/>
  <c r="Q77" i="5" s="1"/>
  <c r="P77" i="5"/>
  <c r="O77" i="5"/>
  <c r="N77" i="5"/>
  <c r="L77" i="5"/>
  <c r="K77" i="5"/>
  <c r="J77" i="5"/>
  <c r="H77" i="5"/>
  <c r="G77" i="5"/>
  <c r="F77" i="5"/>
  <c r="E77" i="5" s="1"/>
  <c r="T76" i="5"/>
  <c r="S76" i="5"/>
  <c r="P76" i="5"/>
  <c r="O76" i="5"/>
  <c r="N76" i="5"/>
  <c r="L76" i="5"/>
  <c r="K76" i="5"/>
  <c r="J76" i="5"/>
  <c r="H76" i="5"/>
  <c r="G76" i="5"/>
  <c r="F76" i="5"/>
  <c r="E76" i="5" s="1"/>
  <c r="R75" i="5"/>
  <c r="Q75" i="5" s="1"/>
  <c r="M75" i="5"/>
  <c r="I75" i="5"/>
  <c r="E75" i="5"/>
  <c r="R74" i="5"/>
  <c r="Q74" i="5" s="1"/>
  <c r="M74" i="5"/>
  <c r="I74" i="5"/>
  <c r="E74" i="5"/>
  <c r="R73" i="5"/>
  <c r="Q73" i="5" s="1"/>
  <c r="M73" i="5"/>
  <c r="I73" i="5"/>
  <c r="E73" i="5"/>
  <c r="Q72" i="5"/>
  <c r="M72" i="5"/>
  <c r="I72" i="5"/>
  <c r="E72" i="5"/>
  <c r="R71" i="5"/>
  <c r="Q71" i="5"/>
  <c r="M71" i="5"/>
  <c r="I71" i="5"/>
  <c r="E71" i="5"/>
  <c r="Q70" i="5"/>
  <c r="M70" i="5"/>
  <c r="I70" i="5"/>
  <c r="E70" i="5"/>
  <c r="Q69" i="5"/>
  <c r="M69" i="5"/>
  <c r="I69" i="5"/>
  <c r="E69" i="5"/>
  <c r="R68" i="5"/>
  <c r="R63" i="5" s="1"/>
  <c r="M68" i="5"/>
  <c r="I68" i="5"/>
  <c r="E68" i="5"/>
  <c r="Q67" i="5"/>
  <c r="M67" i="5"/>
  <c r="I67" i="5"/>
  <c r="E67" i="5"/>
  <c r="Q66" i="5"/>
  <c r="M66" i="5"/>
  <c r="I66" i="5"/>
  <c r="E66" i="5"/>
  <c r="Q65" i="5"/>
  <c r="M65" i="5"/>
  <c r="I65" i="5"/>
  <c r="E65" i="5"/>
  <c r="T64" i="5"/>
  <c r="S64" i="5"/>
  <c r="Q64" i="5" s="1"/>
  <c r="R64" i="5"/>
  <c r="P64" i="5"/>
  <c r="O64" i="5"/>
  <c r="N64" i="5"/>
  <c r="L64" i="5"/>
  <c r="K64" i="5"/>
  <c r="J64" i="5"/>
  <c r="H64" i="5"/>
  <c r="G64" i="5"/>
  <c r="F64" i="5"/>
  <c r="T63" i="5"/>
  <c r="S63" i="5"/>
  <c r="P63" i="5"/>
  <c r="O63" i="5"/>
  <c r="N63" i="5"/>
  <c r="L63" i="5"/>
  <c r="K63" i="5"/>
  <c r="J63" i="5"/>
  <c r="H63" i="5"/>
  <c r="G63" i="5"/>
  <c r="E63" i="5" s="1"/>
  <c r="F63" i="5"/>
  <c r="R62" i="5"/>
  <c r="Q62" i="5"/>
  <c r="M62" i="5"/>
  <c r="I62" i="5"/>
  <c r="E62" i="5"/>
  <c r="R61" i="5"/>
  <c r="M61" i="5"/>
  <c r="I61" i="5"/>
  <c r="E61" i="5"/>
  <c r="Q60" i="5"/>
  <c r="M60" i="5"/>
  <c r="I60" i="5"/>
  <c r="E60" i="5"/>
  <c r="Q59" i="5"/>
  <c r="M59" i="5"/>
  <c r="I59" i="5"/>
  <c r="E59" i="5"/>
  <c r="T58" i="5"/>
  <c r="S58" i="5"/>
  <c r="R58" i="5"/>
  <c r="P58" i="5"/>
  <c r="O58" i="5"/>
  <c r="N58" i="5"/>
  <c r="L58" i="5"/>
  <c r="K58" i="5"/>
  <c r="J58" i="5"/>
  <c r="I58" i="5" s="1"/>
  <c r="H58" i="5"/>
  <c r="G58" i="5"/>
  <c r="F58" i="5"/>
  <c r="E58" i="5" s="1"/>
  <c r="N57" i="5"/>
  <c r="M57" i="5"/>
  <c r="J57" i="5"/>
  <c r="I57" i="5" s="1"/>
  <c r="F57" i="5"/>
  <c r="E57" i="5"/>
  <c r="J56" i="5"/>
  <c r="N56" i="5" s="1"/>
  <c r="R56" i="5" s="1"/>
  <c r="Q56" i="5" s="1"/>
  <c r="E56" i="5"/>
  <c r="J55" i="5"/>
  <c r="E55" i="5"/>
  <c r="J54" i="5"/>
  <c r="N54" i="5" s="1"/>
  <c r="E54" i="5"/>
  <c r="Q53" i="5"/>
  <c r="M53" i="5"/>
  <c r="I53" i="5"/>
  <c r="E53" i="5"/>
  <c r="Q52" i="5"/>
  <c r="M52" i="5"/>
  <c r="I52" i="5"/>
  <c r="E52" i="5"/>
  <c r="T51" i="5"/>
  <c r="S51" i="5"/>
  <c r="R51" i="5"/>
  <c r="P51" i="5"/>
  <c r="O51" i="5"/>
  <c r="N51" i="5"/>
  <c r="L51" i="5"/>
  <c r="K51" i="5"/>
  <c r="J51" i="5"/>
  <c r="I51" i="5" s="1"/>
  <c r="H51" i="5"/>
  <c r="G51" i="5"/>
  <c r="F51" i="5"/>
  <c r="E51" i="5" s="1"/>
  <c r="T50" i="5"/>
  <c r="S50" i="5"/>
  <c r="P50" i="5"/>
  <c r="O50" i="5"/>
  <c r="L50" i="5"/>
  <c r="K50" i="5"/>
  <c r="H50" i="5"/>
  <c r="G50" i="5"/>
  <c r="F50" i="5"/>
  <c r="R49" i="5"/>
  <c r="Q49" i="5" s="1"/>
  <c r="M49" i="5"/>
  <c r="I49" i="5"/>
  <c r="E49" i="5"/>
  <c r="R48" i="5"/>
  <c r="Q48" i="5" s="1"/>
  <c r="M48" i="5"/>
  <c r="I48" i="5"/>
  <c r="E48" i="5"/>
  <c r="R47" i="5"/>
  <c r="Q47" i="5" s="1"/>
  <c r="M47" i="5"/>
  <c r="I47" i="5"/>
  <c r="E47" i="5"/>
  <c r="R46" i="5"/>
  <c r="Q46" i="5"/>
  <c r="M46" i="5"/>
  <c r="I46" i="5"/>
  <c r="E46" i="5"/>
  <c r="R45" i="5"/>
  <c r="R41" i="5" s="1"/>
  <c r="M45" i="5"/>
  <c r="I45" i="5"/>
  <c r="E45" i="5"/>
  <c r="Q44" i="5"/>
  <c r="M44" i="5"/>
  <c r="I44" i="5"/>
  <c r="E44" i="5"/>
  <c r="Q43" i="5"/>
  <c r="M43" i="5"/>
  <c r="I43" i="5"/>
  <c r="E43" i="5"/>
  <c r="T42" i="5"/>
  <c r="S42" i="5"/>
  <c r="Q42" i="5" s="1"/>
  <c r="R42" i="5"/>
  <c r="P42" i="5"/>
  <c r="O42" i="5"/>
  <c r="N42" i="5"/>
  <c r="L42" i="5"/>
  <c r="K42" i="5"/>
  <c r="J42" i="5"/>
  <c r="H42" i="5"/>
  <c r="G42" i="5"/>
  <c r="F42" i="5"/>
  <c r="T41" i="5"/>
  <c r="S41" i="5"/>
  <c r="P41" i="5"/>
  <c r="O41" i="5"/>
  <c r="N41" i="5"/>
  <c r="L41" i="5"/>
  <c r="K41" i="5"/>
  <c r="J41" i="5"/>
  <c r="H41" i="5"/>
  <c r="G41" i="5"/>
  <c r="E41" i="5" s="1"/>
  <c r="F41" i="5"/>
  <c r="I40" i="5"/>
  <c r="E40" i="5"/>
  <c r="E39" i="5"/>
  <c r="I37" i="5"/>
  <c r="E37" i="5"/>
  <c r="I36" i="5"/>
  <c r="E36" i="5"/>
  <c r="E35" i="5"/>
  <c r="Q34" i="5"/>
  <c r="M34" i="5"/>
  <c r="I34" i="5"/>
  <c r="E34" i="5"/>
  <c r="Q33" i="5"/>
  <c r="M33" i="5"/>
  <c r="I33" i="5"/>
  <c r="E33" i="5"/>
  <c r="T32" i="5"/>
  <c r="S32" i="5"/>
  <c r="R32" i="5"/>
  <c r="P32" i="5"/>
  <c r="O32" i="5"/>
  <c r="N32" i="5"/>
  <c r="L32" i="5"/>
  <c r="K32" i="5"/>
  <c r="I32" i="5" s="1"/>
  <c r="J32" i="5"/>
  <c r="H32" i="5"/>
  <c r="G32" i="5"/>
  <c r="F32" i="5"/>
  <c r="T31" i="5"/>
  <c r="S31" i="5"/>
  <c r="P31" i="5"/>
  <c r="O31" i="5"/>
  <c r="L31" i="5"/>
  <c r="K31" i="5"/>
  <c r="H31" i="5"/>
  <c r="G31" i="5"/>
  <c r="Q30" i="5"/>
  <c r="M30" i="5"/>
  <c r="I30" i="5"/>
  <c r="E30" i="5"/>
  <c r="Q29" i="5"/>
  <c r="M29" i="5"/>
  <c r="I29" i="5"/>
  <c r="E29" i="5"/>
  <c r="Q28" i="5"/>
  <c r="M28" i="5"/>
  <c r="I28" i="5"/>
  <c r="E28" i="5"/>
  <c r="Q27" i="5"/>
  <c r="M27" i="5"/>
  <c r="I27" i="5"/>
  <c r="E27" i="5"/>
  <c r="Q26" i="5"/>
  <c r="M26" i="5"/>
  <c r="I26" i="5"/>
  <c r="E26" i="5"/>
  <c r="Q25" i="5"/>
  <c r="M25" i="5"/>
  <c r="I25" i="5"/>
  <c r="E25" i="5"/>
  <c r="Q24" i="5"/>
  <c r="M24" i="5"/>
  <c r="I24" i="5"/>
  <c r="E24" i="5"/>
  <c r="Q23" i="5"/>
  <c r="M23" i="5"/>
  <c r="I23" i="5"/>
  <c r="E23" i="5"/>
  <c r="T22" i="5"/>
  <c r="S22" i="5"/>
  <c r="R22" i="5"/>
  <c r="P22" i="5"/>
  <c r="O22" i="5"/>
  <c r="M22" i="5" s="1"/>
  <c r="N22" i="5"/>
  <c r="L22" i="5"/>
  <c r="K22" i="5"/>
  <c r="J22" i="5"/>
  <c r="H22" i="5"/>
  <c r="G22" i="5"/>
  <c r="F22" i="5"/>
  <c r="T21" i="5"/>
  <c r="S21" i="5"/>
  <c r="R21" i="5"/>
  <c r="P21" i="5"/>
  <c r="O21" i="5"/>
  <c r="N21" i="5"/>
  <c r="L21" i="5"/>
  <c r="K21" i="5"/>
  <c r="J21" i="5"/>
  <c r="H21" i="5"/>
  <c r="G21" i="5"/>
  <c r="F21" i="5"/>
  <c r="T20" i="5"/>
  <c r="S20" i="5"/>
  <c r="S12" i="5" s="1"/>
  <c r="R20" i="5"/>
  <c r="P20" i="5"/>
  <c r="P18" i="5" s="1"/>
  <c r="O20" i="5"/>
  <c r="N20" i="5"/>
  <c r="N12" i="5" s="1"/>
  <c r="L20" i="5"/>
  <c r="K20" i="5"/>
  <c r="K18" i="5" s="1"/>
  <c r="H20" i="5"/>
  <c r="G20" i="5"/>
  <c r="G18" i="5" s="1"/>
  <c r="G10" i="5" s="1"/>
  <c r="Q19" i="5"/>
  <c r="M19" i="5"/>
  <c r="I19" i="5"/>
  <c r="E19" i="5"/>
  <c r="S18" i="5"/>
  <c r="R18" i="5"/>
  <c r="N18" i="5"/>
  <c r="L18" i="5"/>
  <c r="L10" i="5" s="1"/>
  <c r="G17" i="5"/>
  <c r="G9" i="5" s="1"/>
  <c r="Q16" i="5"/>
  <c r="M16" i="5"/>
  <c r="I16" i="5"/>
  <c r="E16" i="5"/>
  <c r="Q15" i="5"/>
  <c r="M15" i="5"/>
  <c r="I15" i="5"/>
  <c r="E15" i="5"/>
  <c r="T14" i="5"/>
  <c r="S14" i="5"/>
  <c r="R14" i="5"/>
  <c r="P14" i="5"/>
  <c r="P10" i="5" s="1"/>
  <c r="O14" i="5"/>
  <c r="N14" i="5"/>
  <c r="L14" i="5"/>
  <c r="K14" i="5"/>
  <c r="I14" i="5" s="1"/>
  <c r="J14" i="5"/>
  <c r="H14" i="5"/>
  <c r="G14" i="5"/>
  <c r="F14" i="5"/>
  <c r="Q13" i="5"/>
  <c r="M13" i="5"/>
  <c r="I13" i="5"/>
  <c r="E13" i="5"/>
  <c r="R12" i="5"/>
  <c r="P12" i="5"/>
  <c r="L12" i="5"/>
  <c r="K12" i="5"/>
  <c r="T11" i="5"/>
  <c r="S11" i="5"/>
  <c r="Q11" i="5" s="1"/>
  <c r="R11" i="5"/>
  <c r="P11" i="5"/>
  <c r="O11" i="5"/>
  <c r="N11" i="5"/>
  <c r="L11" i="5"/>
  <c r="K11" i="5"/>
  <c r="J11" i="5"/>
  <c r="H11" i="5"/>
  <c r="G11" i="5"/>
  <c r="F11" i="5"/>
  <c r="S10" i="5"/>
  <c r="M39" i="5" l="1"/>
  <c r="R39" i="5"/>
  <c r="Q39" i="5" s="1"/>
  <c r="H18" i="5"/>
  <c r="H10" i="5" s="1"/>
  <c r="H12" i="5"/>
  <c r="T12" i="5"/>
  <c r="T18" i="5"/>
  <c r="T10" i="5" s="1"/>
  <c r="L17" i="5"/>
  <c r="L9" i="5" s="1"/>
  <c r="M108" i="5"/>
  <c r="M109" i="5"/>
  <c r="M147" i="5"/>
  <c r="R147" i="5"/>
  <c r="Q147" i="5" s="1"/>
  <c r="N183" i="5"/>
  <c r="M183" i="5" s="1"/>
  <c r="I183" i="5"/>
  <c r="I185" i="5"/>
  <c r="N185" i="5"/>
  <c r="J38" i="5"/>
  <c r="E38" i="5"/>
  <c r="F31" i="5"/>
  <c r="E157" i="5"/>
  <c r="J221" i="5"/>
  <c r="I221" i="5" s="1"/>
  <c r="E221" i="5"/>
  <c r="E126" i="5"/>
  <c r="F119" i="5"/>
  <c r="E119" i="5" s="1"/>
  <c r="N35" i="5"/>
  <c r="I35" i="5"/>
  <c r="R40" i="5"/>
  <c r="Q40" i="5" s="1"/>
  <c r="M40" i="5"/>
  <c r="Q80" i="5"/>
  <c r="R76" i="5"/>
  <c r="Q76" i="5" s="1"/>
  <c r="M20" i="5"/>
  <c r="O12" i="5"/>
  <c r="O18" i="5"/>
  <c r="M18" i="5" s="1"/>
  <c r="M21" i="5"/>
  <c r="O17" i="5"/>
  <c r="T17" i="5"/>
  <c r="T9" i="5" s="1"/>
  <c r="O10" i="5"/>
  <c r="I39" i="5"/>
  <c r="Q58" i="5"/>
  <c r="Q88" i="5"/>
  <c r="R103" i="5"/>
  <c r="Q103" i="5" s="1"/>
  <c r="M103" i="5"/>
  <c r="I108" i="5"/>
  <c r="I109" i="5"/>
  <c r="O127" i="5"/>
  <c r="E206" i="5"/>
  <c r="M218" i="5"/>
  <c r="N209" i="5"/>
  <c r="I209" i="5"/>
  <c r="M36" i="5"/>
  <c r="R36" i="5"/>
  <c r="Q36" i="5" s="1"/>
  <c r="R171" i="5"/>
  <c r="M171" i="5"/>
  <c r="N167" i="5"/>
  <c r="M167" i="5" s="1"/>
  <c r="M58" i="5"/>
  <c r="I182" i="5"/>
  <c r="J175" i="5"/>
  <c r="I175" i="5" s="1"/>
  <c r="N182" i="5"/>
  <c r="I218" i="5"/>
  <c r="N156" i="5"/>
  <c r="J152" i="5"/>
  <c r="I152" i="5" s="1"/>
  <c r="R37" i="5"/>
  <c r="Q37" i="5" s="1"/>
  <c r="M37" i="5"/>
  <c r="K10" i="5"/>
  <c r="I21" i="5"/>
  <c r="M64" i="5"/>
  <c r="M98" i="5"/>
  <c r="E130" i="5"/>
  <c r="M144" i="5"/>
  <c r="M153" i="5"/>
  <c r="J167" i="5"/>
  <c r="I167" i="5" s="1"/>
  <c r="M172" i="5"/>
  <c r="E14" i="5"/>
  <c r="M42" i="5"/>
  <c r="I11" i="5"/>
  <c r="G12" i="5"/>
  <c r="Q14" i="5"/>
  <c r="E21" i="5"/>
  <c r="E22" i="5"/>
  <c r="Q32" i="5"/>
  <c r="M41" i="5"/>
  <c r="I42" i="5"/>
  <c r="H17" i="5"/>
  <c r="H9" i="5" s="1"/>
  <c r="P17" i="5"/>
  <c r="P9" i="5" s="1"/>
  <c r="Q51" i="5"/>
  <c r="I54" i="5"/>
  <c r="M63" i="5"/>
  <c r="I64" i="5"/>
  <c r="M76" i="5"/>
  <c r="M77" i="5"/>
  <c r="E97" i="5"/>
  <c r="I98" i="5"/>
  <c r="E128" i="5"/>
  <c r="R10" i="5"/>
  <c r="E132" i="5"/>
  <c r="E143" i="5"/>
  <c r="N150" i="5"/>
  <c r="R150" i="5" s="1"/>
  <c r="Q150" i="5" s="1"/>
  <c r="I153" i="5"/>
  <c r="M158" i="5"/>
  <c r="E167" i="5"/>
  <c r="M11" i="5"/>
  <c r="Q18" i="5"/>
  <c r="I22" i="5"/>
  <c r="E32" i="5"/>
  <c r="E11" i="5"/>
  <c r="M14" i="5"/>
  <c r="Q20" i="5"/>
  <c r="Q21" i="5"/>
  <c r="Q22" i="5"/>
  <c r="M32" i="5"/>
  <c r="I41" i="5"/>
  <c r="E42" i="5"/>
  <c r="M51" i="5"/>
  <c r="I63" i="5"/>
  <c r="E64" i="5"/>
  <c r="I76" i="5"/>
  <c r="I77" i="5"/>
  <c r="E98" i="5"/>
  <c r="M120" i="5"/>
  <c r="M128" i="5"/>
  <c r="M130" i="5"/>
  <c r="E144" i="5"/>
  <c r="E152" i="5"/>
  <c r="E153" i="5"/>
  <c r="I158" i="5"/>
  <c r="R187" i="5"/>
  <c r="Q187" i="5" s="1"/>
  <c r="N224" i="5"/>
  <c r="Q12" i="5"/>
  <c r="Q10" i="5"/>
  <c r="M12" i="5"/>
  <c r="N10" i="5"/>
  <c r="I165" i="5"/>
  <c r="R165" i="5"/>
  <c r="Q165" i="5" s="1"/>
  <c r="M165" i="5"/>
  <c r="I96" i="5"/>
  <c r="F87" i="5"/>
  <c r="E87" i="5" s="1"/>
  <c r="J50" i="5"/>
  <c r="I56" i="5"/>
  <c r="E31" i="5"/>
  <c r="F127" i="5"/>
  <c r="E127" i="5" s="1"/>
  <c r="N201" i="5"/>
  <c r="M96" i="5"/>
  <c r="R96" i="5"/>
  <c r="Q96" i="5" s="1"/>
  <c r="Q63" i="5"/>
  <c r="I50" i="5"/>
  <c r="E50" i="5"/>
  <c r="Q61" i="5"/>
  <c r="R57" i="5"/>
  <c r="Q57" i="5" s="1"/>
  <c r="Q41" i="5"/>
  <c r="I55" i="5"/>
  <c r="N55" i="5"/>
  <c r="K17" i="5"/>
  <c r="K9" i="5" s="1"/>
  <c r="S17" i="5"/>
  <c r="S9" i="5" s="1"/>
  <c r="M54" i="5"/>
  <c r="R54" i="5"/>
  <c r="M56" i="5"/>
  <c r="E135" i="5"/>
  <c r="E136" i="5"/>
  <c r="J136" i="5"/>
  <c r="E137" i="5"/>
  <c r="J137" i="5"/>
  <c r="E138" i="5"/>
  <c r="J138" i="5"/>
  <c r="E139" i="5"/>
  <c r="J139" i="5"/>
  <c r="E140" i="5"/>
  <c r="J140" i="5"/>
  <c r="E142" i="5"/>
  <c r="J142" i="5"/>
  <c r="M161" i="5"/>
  <c r="R161" i="5"/>
  <c r="I163" i="5"/>
  <c r="N163" i="5"/>
  <c r="N157" i="5" s="1"/>
  <c r="M157" i="5" s="1"/>
  <c r="Q45" i="5"/>
  <c r="Q68" i="5"/>
  <c r="J87" i="5"/>
  <c r="I87" i="5" s="1"/>
  <c r="N87" i="5"/>
  <c r="M87" i="5" s="1"/>
  <c r="J120" i="5"/>
  <c r="I120" i="5" s="1"/>
  <c r="Q128" i="5"/>
  <c r="Q130" i="5"/>
  <c r="Q132" i="5"/>
  <c r="Q144" i="5"/>
  <c r="I147" i="5"/>
  <c r="R183" i="5"/>
  <c r="Q183" i="5" s="1"/>
  <c r="M186" i="5"/>
  <c r="R186" i="5"/>
  <c r="Q186" i="5" s="1"/>
  <c r="I188" i="5"/>
  <c r="N188" i="5"/>
  <c r="N222" i="5"/>
  <c r="J217" i="5"/>
  <c r="I217" i="5" s="1"/>
  <c r="I223" i="5"/>
  <c r="N223" i="5"/>
  <c r="N102" i="5"/>
  <c r="E120" i="5"/>
  <c r="I149" i="5"/>
  <c r="N149" i="5"/>
  <c r="J157" i="5"/>
  <c r="I157" i="5" s="1"/>
  <c r="R162" i="5"/>
  <c r="Q162" i="5" s="1"/>
  <c r="R91" i="5"/>
  <c r="F20" i="5"/>
  <c r="J20" i="5"/>
  <c r="J97" i="5"/>
  <c r="I97" i="5" s="1"/>
  <c r="Q119" i="5"/>
  <c r="Q120" i="5"/>
  <c r="I128" i="5"/>
  <c r="I130" i="5"/>
  <c r="I132" i="5"/>
  <c r="J143" i="5"/>
  <c r="I143" i="5" s="1"/>
  <c r="I144" i="5"/>
  <c r="M150" i="5"/>
  <c r="I162" i="5"/>
  <c r="M182" i="5"/>
  <c r="R182" i="5"/>
  <c r="I184" i="5"/>
  <c r="N184" i="5"/>
  <c r="I192" i="5"/>
  <c r="M35" i="5" l="1"/>
  <c r="R35" i="5"/>
  <c r="I38" i="5"/>
  <c r="J31" i="5"/>
  <c r="I31" i="5" s="1"/>
  <c r="N38" i="5"/>
  <c r="M10" i="5"/>
  <c r="N221" i="5"/>
  <c r="R156" i="5"/>
  <c r="M156" i="5"/>
  <c r="N152" i="5"/>
  <c r="M152" i="5" s="1"/>
  <c r="Q171" i="5"/>
  <c r="R167" i="5"/>
  <c r="Q167" i="5" s="1"/>
  <c r="R209" i="5"/>
  <c r="N205" i="5"/>
  <c r="M205" i="5" s="1"/>
  <c r="M209" i="5"/>
  <c r="R185" i="5"/>
  <c r="Q185" i="5" s="1"/>
  <c r="M185" i="5"/>
  <c r="O9" i="5"/>
  <c r="R224" i="5"/>
  <c r="Q224" i="5" s="1"/>
  <c r="M224" i="5"/>
  <c r="F17" i="5"/>
  <c r="E17" i="5" s="1"/>
  <c r="R201" i="5"/>
  <c r="M201" i="5"/>
  <c r="N197" i="5"/>
  <c r="M197" i="5" s="1"/>
  <c r="J18" i="5"/>
  <c r="J12" i="5"/>
  <c r="I12" i="5" s="1"/>
  <c r="I20" i="5"/>
  <c r="N137" i="5"/>
  <c r="I137" i="5"/>
  <c r="F18" i="5"/>
  <c r="F12" i="5"/>
  <c r="E12" i="5" s="1"/>
  <c r="E20" i="5"/>
  <c r="N97" i="5"/>
  <c r="M97" i="5" s="1"/>
  <c r="M102" i="5"/>
  <c r="R102" i="5"/>
  <c r="M222" i="5"/>
  <c r="R222" i="5"/>
  <c r="Q222" i="5" s="1"/>
  <c r="Q182" i="5"/>
  <c r="N142" i="5"/>
  <c r="I142" i="5"/>
  <c r="N140" i="5"/>
  <c r="I140" i="5"/>
  <c r="N138" i="5"/>
  <c r="I138" i="5"/>
  <c r="N136" i="5"/>
  <c r="I136" i="5"/>
  <c r="R188" i="5"/>
  <c r="Q188" i="5" s="1"/>
  <c r="M188" i="5"/>
  <c r="R163" i="5"/>
  <c r="Q163" i="5" s="1"/>
  <c r="M163" i="5"/>
  <c r="N139" i="5"/>
  <c r="I139" i="5"/>
  <c r="J131" i="5"/>
  <c r="N135" i="5"/>
  <c r="I135" i="5"/>
  <c r="R184" i="5"/>
  <c r="Q184" i="5" s="1"/>
  <c r="N175" i="5"/>
  <c r="M175" i="5" s="1"/>
  <c r="M184" i="5"/>
  <c r="Q91" i="5"/>
  <c r="R87" i="5"/>
  <c r="Q87" i="5" s="1"/>
  <c r="M149" i="5"/>
  <c r="N143" i="5"/>
  <c r="M143" i="5" s="1"/>
  <c r="R149" i="5"/>
  <c r="R223" i="5"/>
  <c r="Q223" i="5" s="1"/>
  <c r="M223" i="5"/>
  <c r="Q161" i="5"/>
  <c r="R50" i="5"/>
  <c r="Q54" i="5"/>
  <c r="M55" i="5"/>
  <c r="R55" i="5"/>
  <c r="Q55" i="5" s="1"/>
  <c r="N50" i="5"/>
  <c r="J17" i="5"/>
  <c r="F201" i="4"/>
  <c r="J201" i="4" s="1"/>
  <c r="N201" i="4" s="1"/>
  <c r="R201" i="4" s="1"/>
  <c r="F181" i="4"/>
  <c r="J181" i="4" s="1"/>
  <c r="N181" i="4" s="1"/>
  <c r="R181" i="4" s="1"/>
  <c r="F180" i="4"/>
  <c r="J180" i="4" s="1"/>
  <c r="N180" i="4" s="1"/>
  <c r="R180" i="4" s="1"/>
  <c r="F179" i="4"/>
  <c r="J179" i="4" s="1"/>
  <c r="N179" i="4" s="1"/>
  <c r="R179" i="4" s="1"/>
  <c r="J140" i="4"/>
  <c r="N140" i="4" s="1"/>
  <c r="R140" i="4" s="1"/>
  <c r="F142" i="4"/>
  <c r="J142" i="4" s="1"/>
  <c r="N142" i="4" s="1"/>
  <c r="R142" i="4" s="1"/>
  <c r="F140" i="4"/>
  <c r="F139" i="4"/>
  <c r="J139" i="4" s="1"/>
  <c r="N139" i="4" s="1"/>
  <c r="R139" i="4" s="1"/>
  <c r="F138" i="4"/>
  <c r="J138" i="4" s="1"/>
  <c r="N138" i="4" s="1"/>
  <c r="R138" i="4" s="1"/>
  <c r="F137" i="4"/>
  <c r="J137" i="4" s="1"/>
  <c r="N137" i="4" s="1"/>
  <c r="R137" i="4" s="1"/>
  <c r="F136" i="4"/>
  <c r="J136" i="4" s="1"/>
  <c r="N136" i="4" s="1"/>
  <c r="R136" i="4" s="1"/>
  <c r="F135" i="4"/>
  <c r="J135" i="4" s="1"/>
  <c r="N135" i="4" s="1"/>
  <c r="R135" i="4" s="1"/>
  <c r="J103" i="4"/>
  <c r="N103" i="4" s="1"/>
  <c r="R103" i="4" s="1"/>
  <c r="J91" i="4"/>
  <c r="N91" i="4" s="1"/>
  <c r="R91" i="4" s="1"/>
  <c r="J102" i="4"/>
  <c r="N102" i="4" s="1"/>
  <c r="R102" i="4" s="1"/>
  <c r="M221" i="5" l="1"/>
  <c r="R221" i="5"/>
  <c r="Q221" i="5" s="1"/>
  <c r="N217" i="5"/>
  <c r="M217" i="5" s="1"/>
  <c r="Q35" i="5"/>
  <c r="Q209" i="5"/>
  <c r="R205" i="5"/>
  <c r="Q205" i="5" s="1"/>
  <c r="R38" i="5"/>
  <c r="Q38" i="5" s="1"/>
  <c r="M38" i="5"/>
  <c r="Q156" i="5"/>
  <c r="R152" i="5"/>
  <c r="Q152" i="5" s="1"/>
  <c r="N31" i="5"/>
  <c r="M31" i="5" s="1"/>
  <c r="F9" i="5"/>
  <c r="E9" i="5" s="1"/>
  <c r="R157" i="5"/>
  <c r="Q157" i="5" s="1"/>
  <c r="Q201" i="5"/>
  <c r="R197" i="5"/>
  <c r="Q197" i="5" s="1"/>
  <c r="M135" i="5"/>
  <c r="R135" i="5"/>
  <c r="N131" i="5"/>
  <c r="M137" i="5"/>
  <c r="R137" i="5"/>
  <c r="Q137" i="5" s="1"/>
  <c r="I17" i="5"/>
  <c r="I131" i="5"/>
  <c r="J127" i="5"/>
  <c r="I127" i="5" s="1"/>
  <c r="M136" i="5"/>
  <c r="R136" i="5"/>
  <c r="Q136" i="5" s="1"/>
  <c r="M140" i="5"/>
  <c r="R140" i="5"/>
  <c r="Q140" i="5" s="1"/>
  <c r="M142" i="5"/>
  <c r="R142" i="5"/>
  <c r="Q142" i="5" s="1"/>
  <c r="Q102" i="5"/>
  <c r="R97" i="5"/>
  <c r="Q97" i="5" s="1"/>
  <c r="Q50" i="5"/>
  <c r="F10" i="5"/>
  <c r="E10" i="5" s="1"/>
  <c r="E18" i="5"/>
  <c r="M50" i="5"/>
  <c r="Q149" i="5"/>
  <c r="R143" i="5"/>
  <c r="Q143" i="5" s="1"/>
  <c r="M139" i="5"/>
  <c r="R139" i="5"/>
  <c r="Q139" i="5" s="1"/>
  <c r="M138" i="5"/>
  <c r="R138" i="5"/>
  <c r="Q138" i="5" s="1"/>
  <c r="R217" i="5"/>
  <c r="Q217" i="5" s="1"/>
  <c r="R175" i="5"/>
  <c r="Q175" i="5" s="1"/>
  <c r="J10" i="5"/>
  <c r="I10" i="5" s="1"/>
  <c r="I18" i="5"/>
  <c r="R97" i="4"/>
  <c r="N97" i="4"/>
  <c r="J97" i="4"/>
  <c r="F97" i="4"/>
  <c r="N76" i="4"/>
  <c r="J76" i="4"/>
  <c r="F76" i="4"/>
  <c r="F63" i="4"/>
  <c r="J63" i="4"/>
  <c r="N63" i="4"/>
  <c r="N17" i="5" l="1"/>
  <c r="R31" i="5"/>
  <c r="J9" i="5"/>
  <c r="I9" i="5" s="1"/>
  <c r="M17" i="5"/>
  <c r="M131" i="5"/>
  <c r="N127" i="5"/>
  <c r="M127" i="5" s="1"/>
  <c r="Q135" i="5"/>
  <c r="R131" i="5"/>
  <c r="J96" i="4"/>
  <c r="J87" i="4" s="1"/>
  <c r="J222" i="4"/>
  <c r="N222" i="4" s="1"/>
  <c r="R222" i="4" s="1"/>
  <c r="J223" i="4"/>
  <c r="N223" i="4" s="1"/>
  <c r="R223" i="4" s="1"/>
  <c r="J224" i="4"/>
  <c r="N224" i="4" s="1"/>
  <c r="R224" i="4" s="1"/>
  <c r="J221" i="4"/>
  <c r="N221" i="4" s="1"/>
  <c r="R221" i="4" s="1"/>
  <c r="J183" i="4"/>
  <c r="N183" i="4" s="1"/>
  <c r="R183" i="4" s="1"/>
  <c r="J184" i="4"/>
  <c r="N184" i="4" s="1"/>
  <c r="R184" i="4" s="1"/>
  <c r="J185" i="4"/>
  <c r="N185" i="4" s="1"/>
  <c r="R185" i="4" s="1"/>
  <c r="J186" i="4"/>
  <c r="N186" i="4" s="1"/>
  <c r="R186" i="4" s="1"/>
  <c r="J187" i="4"/>
  <c r="N187" i="4" s="1"/>
  <c r="R187" i="4" s="1"/>
  <c r="J188" i="4"/>
  <c r="N188" i="4" s="1"/>
  <c r="R188" i="4" s="1"/>
  <c r="J189" i="4"/>
  <c r="N189" i="4" s="1"/>
  <c r="R189" i="4" s="1"/>
  <c r="J182" i="4"/>
  <c r="N182" i="4" s="1"/>
  <c r="R182" i="4" s="1"/>
  <c r="Q31" i="5" l="1"/>
  <c r="R17" i="5"/>
  <c r="Q17" i="5" s="1"/>
  <c r="Q131" i="5"/>
  <c r="R127" i="5"/>
  <c r="N9" i="5"/>
  <c r="M9" i="5" s="1"/>
  <c r="N96" i="4"/>
  <c r="Q189" i="4"/>
  <c r="M189" i="4"/>
  <c r="I189" i="4"/>
  <c r="N163" i="4"/>
  <c r="R163" i="4" s="1"/>
  <c r="J165" i="4"/>
  <c r="N165" i="4" s="1"/>
  <c r="R165" i="4" s="1"/>
  <c r="J162" i="4"/>
  <c r="N162" i="4" s="1"/>
  <c r="R162" i="4" s="1"/>
  <c r="J163" i="4"/>
  <c r="J161" i="4"/>
  <c r="N161" i="4" s="1"/>
  <c r="R161" i="4" s="1"/>
  <c r="J150" i="4"/>
  <c r="N150" i="4" s="1"/>
  <c r="R150" i="4" s="1"/>
  <c r="J149" i="4"/>
  <c r="N149" i="4" s="1"/>
  <c r="R149" i="4" s="1"/>
  <c r="J147" i="4"/>
  <c r="N147" i="4" s="1"/>
  <c r="R147" i="4" s="1"/>
  <c r="R80" i="4"/>
  <c r="R76" i="4" s="1"/>
  <c r="R73" i="4"/>
  <c r="R71" i="4"/>
  <c r="R68" i="4"/>
  <c r="I72" i="4"/>
  <c r="I71" i="4"/>
  <c r="R62" i="4"/>
  <c r="Q62" i="4" s="1"/>
  <c r="R61" i="4"/>
  <c r="Q61" i="4"/>
  <c r="M62" i="4"/>
  <c r="M61" i="4"/>
  <c r="I62" i="4"/>
  <c r="I61" i="4"/>
  <c r="N57" i="4"/>
  <c r="M57" i="4" s="1"/>
  <c r="J57" i="4"/>
  <c r="I57" i="4" s="1"/>
  <c r="F57" i="4"/>
  <c r="E57" i="4" s="1"/>
  <c r="F50" i="4"/>
  <c r="E61" i="4"/>
  <c r="E62" i="4"/>
  <c r="J54" i="4"/>
  <c r="N54" i="4" s="1"/>
  <c r="R54" i="4" s="1"/>
  <c r="J56" i="4"/>
  <c r="N56" i="4" s="1"/>
  <c r="R56" i="4" s="1"/>
  <c r="J55" i="4"/>
  <c r="N55" i="4" s="1"/>
  <c r="R55" i="4" s="1"/>
  <c r="R49" i="4"/>
  <c r="R48" i="4"/>
  <c r="R47" i="4"/>
  <c r="R46" i="4"/>
  <c r="R45" i="4"/>
  <c r="Q127" i="5" l="1"/>
  <c r="R9" i="5"/>
  <c r="Q9" i="5" s="1"/>
  <c r="R57" i="4"/>
  <c r="Q57" i="4" s="1"/>
  <c r="N87" i="4"/>
  <c r="R96" i="4"/>
  <c r="R87" i="4" s="1"/>
  <c r="T20" i="4"/>
  <c r="S20" i="4"/>
  <c r="P20" i="4"/>
  <c r="O20" i="4"/>
  <c r="L20" i="4"/>
  <c r="K20" i="4"/>
  <c r="H20" i="4"/>
  <c r="G20" i="4"/>
  <c r="E16" i="4"/>
  <c r="F14" i="4"/>
  <c r="S192" i="4" l="1"/>
  <c r="R192" i="4"/>
  <c r="O192" i="4"/>
  <c r="N192" i="4"/>
  <c r="K192" i="4"/>
  <c r="J192" i="4"/>
  <c r="F192" i="4"/>
  <c r="E189" i="4"/>
  <c r="F108" i="4" l="1"/>
  <c r="F87" i="4"/>
  <c r="R75" i="4"/>
  <c r="Q75" i="4" s="1"/>
  <c r="M75" i="4"/>
  <c r="I75" i="4"/>
  <c r="E75" i="4"/>
  <c r="R74" i="4"/>
  <c r="M74" i="4"/>
  <c r="I74" i="4"/>
  <c r="E74" i="4"/>
  <c r="Q74" i="4" l="1"/>
  <c r="R63" i="4"/>
  <c r="Q230" i="4"/>
  <c r="Q229" i="4"/>
  <c r="Q228" i="4"/>
  <c r="T227" i="4"/>
  <c r="S227" i="4"/>
  <c r="R227" i="4"/>
  <c r="T226" i="4"/>
  <c r="S226" i="4"/>
  <c r="R226" i="4"/>
  <c r="Q225" i="4"/>
  <c r="Q224" i="4"/>
  <c r="Q223" i="4"/>
  <c r="Q222" i="4"/>
  <c r="Q221" i="4"/>
  <c r="Q220" i="4"/>
  <c r="Q219" i="4"/>
  <c r="T218" i="4"/>
  <c r="S218" i="4"/>
  <c r="R218" i="4"/>
  <c r="R217" i="4"/>
  <c r="Q217" i="4" s="1"/>
  <c r="Q216" i="4"/>
  <c r="Q215" i="4"/>
  <c r="Q214" i="4"/>
  <c r="Q213" i="4"/>
  <c r="T212" i="4"/>
  <c r="S212" i="4"/>
  <c r="R212" i="4"/>
  <c r="T211" i="4"/>
  <c r="S211" i="4"/>
  <c r="R211" i="4"/>
  <c r="Q210" i="4"/>
  <c r="Q209" i="4"/>
  <c r="Q208" i="4"/>
  <c r="Q207" i="4"/>
  <c r="T206" i="4"/>
  <c r="S206" i="4"/>
  <c r="R206" i="4"/>
  <c r="T205" i="4"/>
  <c r="S205" i="4"/>
  <c r="R205" i="4"/>
  <c r="Q204" i="4"/>
  <c r="Q203" i="4"/>
  <c r="Q202" i="4"/>
  <c r="Q201" i="4"/>
  <c r="Q200" i="4"/>
  <c r="Q199" i="4"/>
  <c r="T198" i="4"/>
  <c r="S198" i="4"/>
  <c r="R198" i="4"/>
  <c r="T197" i="4"/>
  <c r="S197" i="4"/>
  <c r="R197" i="4"/>
  <c r="Q196" i="4"/>
  <c r="Q195" i="4"/>
  <c r="Q194" i="4"/>
  <c r="Q193" i="4"/>
  <c r="T191" i="4"/>
  <c r="S191" i="4"/>
  <c r="R191" i="4"/>
  <c r="Q190" i="4"/>
  <c r="Q188" i="4"/>
  <c r="Q187" i="4"/>
  <c r="Q186" i="4"/>
  <c r="Q185" i="4"/>
  <c r="Q184" i="4"/>
  <c r="Q183" i="4"/>
  <c r="Q182" i="4"/>
  <c r="Q181" i="4"/>
  <c r="Q180" i="4"/>
  <c r="Q179" i="4"/>
  <c r="Q178" i="4"/>
  <c r="Q177" i="4"/>
  <c r="T176" i="4"/>
  <c r="S176" i="4"/>
  <c r="R176" i="4"/>
  <c r="T175" i="4"/>
  <c r="S175" i="4"/>
  <c r="R175" i="4"/>
  <c r="Q174" i="4"/>
  <c r="Q173" i="4"/>
  <c r="Q172" i="4"/>
  <c r="Q171" i="4"/>
  <c r="Q170" i="4"/>
  <c r="Q169" i="4"/>
  <c r="T168" i="4"/>
  <c r="S168" i="4"/>
  <c r="R168" i="4"/>
  <c r="T167" i="4"/>
  <c r="S167" i="4"/>
  <c r="R167" i="4"/>
  <c r="Q166" i="4"/>
  <c r="Q165" i="4"/>
  <c r="Q164" i="4"/>
  <c r="Q163" i="4"/>
  <c r="Q162" i="4"/>
  <c r="Q161" i="4"/>
  <c r="Q160" i="4"/>
  <c r="Q159" i="4"/>
  <c r="T158" i="4"/>
  <c r="S158" i="4"/>
  <c r="R158" i="4"/>
  <c r="T157" i="4"/>
  <c r="S157" i="4"/>
  <c r="R157" i="4"/>
  <c r="Q156" i="4"/>
  <c r="Q155" i="4"/>
  <c r="Q154" i="4"/>
  <c r="T153" i="4"/>
  <c r="S153" i="4"/>
  <c r="R153" i="4"/>
  <c r="T152" i="4"/>
  <c r="S152" i="4"/>
  <c r="R152" i="4"/>
  <c r="Q151" i="4"/>
  <c r="Q150" i="4"/>
  <c r="Q149" i="4"/>
  <c r="Q148" i="4"/>
  <c r="Q147" i="4"/>
  <c r="Q146" i="4"/>
  <c r="Q145" i="4"/>
  <c r="T144" i="4"/>
  <c r="S144" i="4"/>
  <c r="R144" i="4"/>
  <c r="T143" i="4"/>
  <c r="S143" i="4"/>
  <c r="R143" i="4"/>
  <c r="Q142" i="4"/>
  <c r="Q141" i="4"/>
  <c r="Q140" i="4"/>
  <c r="Q139" i="4"/>
  <c r="Q138" i="4"/>
  <c r="Q137" i="4"/>
  <c r="Q136" i="4"/>
  <c r="Q135" i="4"/>
  <c r="Q134" i="4"/>
  <c r="Q133" i="4"/>
  <c r="T132" i="4"/>
  <c r="S132" i="4"/>
  <c r="R132" i="4"/>
  <c r="T131" i="4"/>
  <c r="S131" i="4"/>
  <c r="R131" i="4"/>
  <c r="T130" i="4"/>
  <c r="T128" i="4" s="1"/>
  <c r="S130" i="4"/>
  <c r="R130" i="4"/>
  <c r="R128" i="4" s="1"/>
  <c r="Q129" i="4"/>
  <c r="Q126" i="4"/>
  <c r="Q125" i="4"/>
  <c r="Q124" i="4"/>
  <c r="Q123" i="4"/>
  <c r="R122" i="4"/>
  <c r="Q121" i="4"/>
  <c r="T120" i="4"/>
  <c r="S120" i="4"/>
  <c r="T119" i="4"/>
  <c r="S119" i="4"/>
  <c r="R119" i="4"/>
  <c r="Q118" i="4"/>
  <c r="Q117" i="4"/>
  <c r="Q116" i="4"/>
  <c r="Q115" i="4"/>
  <c r="Q114" i="4"/>
  <c r="Q113" i="4"/>
  <c r="Q112" i="4"/>
  <c r="Q111" i="4"/>
  <c r="Q110" i="4"/>
  <c r="T109" i="4"/>
  <c r="S109" i="4"/>
  <c r="R109" i="4"/>
  <c r="T108" i="4"/>
  <c r="S108" i="4"/>
  <c r="R108" i="4"/>
  <c r="Q107" i="4"/>
  <c r="Q106" i="4"/>
  <c r="Q105" i="4"/>
  <c r="Q104" i="4"/>
  <c r="Q103" i="4"/>
  <c r="Q102" i="4"/>
  <c r="Q101" i="4"/>
  <c r="Q100" i="4"/>
  <c r="Q99" i="4"/>
  <c r="T98" i="4"/>
  <c r="S98" i="4"/>
  <c r="R98" i="4"/>
  <c r="T97" i="4"/>
  <c r="S97" i="4"/>
  <c r="Q96" i="4"/>
  <c r="Q95" i="4"/>
  <c r="Q94" i="4"/>
  <c r="Q93" i="4"/>
  <c r="Q92" i="4"/>
  <c r="Q91" i="4"/>
  <c r="Q90" i="4"/>
  <c r="Q89" i="4"/>
  <c r="T88" i="4"/>
  <c r="S88" i="4"/>
  <c r="R88" i="4"/>
  <c r="T87" i="4"/>
  <c r="S87" i="4"/>
  <c r="Q83" i="4"/>
  <c r="Q82" i="4"/>
  <c r="Q81" i="4"/>
  <c r="Q80" i="4"/>
  <c r="Q79" i="4"/>
  <c r="Q78" i="4"/>
  <c r="T77" i="4"/>
  <c r="S77" i="4"/>
  <c r="R77" i="4"/>
  <c r="T76" i="4"/>
  <c r="S76" i="4"/>
  <c r="Q73" i="4"/>
  <c r="Q72" i="4"/>
  <c r="Q71" i="4"/>
  <c r="Q70" i="4"/>
  <c r="Q69" i="4"/>
  <c r="Q68" i="4"/>
  <c r="Q67" i="4"/>
  <c r="Q66" i="4"/>
  <c r="Q65" i="4"/>
  <c r="T64" i="4"/>
  <c r="S64" i="4"/>
  <c r="R64" i="4"/>
  <c r="T63" i="4"/>
  <c r="S63" i="4"/>
  <c r="Q60" i="4"/>
  <c r="Q59" i="4"/>
  <c r="T58" i="4"/>
  <c r="S58" i="4"/>
  <c r="R58" i="4"/>
  <c r="Q56" i="4"/>
  <c r="Q55" i="4"/>
  <c r="Q54" i="4"/>
  <c r="Q53" i="4"/>
  <c r="Q52" i="4"/>
  <c r="T51" i="4"/>
  <c r="S51" i="4"/>
  <c r="R51" i="4"/>
  <c r="T50" i="4"/>
  <c r="S50" i="4"/>
  <c r="R50" i="4"/>
  <c r="Q49" i="4"/>
  <c r="Q48" i="4"/>
  <c r="Q47" i="4"/>
  <c r="Q46" i="4"/>
  <c r="Q45" i="4"/>
  <c r="Q44" i="4"/>
  <c r="Q43" i="4"/>
  <c r="T42" i="4"/>
  <c r="S42" i="4"/>
  <c r="R42" i="4"/>
  <c r="T41" i="4"/>
  <c r="S41" i="4"/>
  <c r="R41" i="4"/>
  <c r="Q40" i="4"/>
  <c r="Q39" i="4"/>
  <c r="Q38" i="4"/>
  <c r="Q37" i="4"/>
  <c r="Q36" i="4"/>
  <c r="Q35" i="4"/>
  <c r="Q34" i="4"/>
  <c r="Q33" i="4"/>
  <c r="T32" i="4"/>
  <c r="S32" i="4"/>
  <c r="R32" i="4"/>
  <c r="T31" i="4"/>
  <c r="S31" i="4"/>
  <c r="R31" i="4"/>
  <c r="Q30" i="4"/>
  <c r="Q29" i="4"/>
  <c r="Q28" i="4"/>
  <c r="Q27" i="4"/>
  <c r="Q26" i="4"/>
  <c r="Q25" i="4"/>
  <c r="Q24" i="4"/>
  <c r="Q23" i="4"/>
  <c r="T22" i="4"/>
  <c r="S22" i="4"/>
  <c r="R22" i="4"/>
  <c r="T21" i="4"/>
  <c r="S21" i="4"/>
  <c r="R21" i="4"/>
  <c r="T18" i="4"/>
  <c r="S18" i="4"/>
  <c r="Q19" i="4"/>
  <c r="Q16" i="4"/>
  <c r="Q15" i="4"/>
  <c r="T14" i="4"/>
  <c r="S14" i="4"/>
  <c r="R14" i="4"/>
  <c r="Q13" i="4"/>
  <c r="T11" i="4"/>
  <c r="S11" i="4"/>
  <c r="R11" i="4"/>
  <c r="F11" i="4"/>
  <c r="G11" i="4"/>
  <c r="H11" i="4"/>
  <c r="J11" i="4"/>
  <c r="K11" i="4"/>
  <c r="L11" i="4"/>
  <c r="N11" i="4"/>
  <c r="O11" i="4"/>
  <c r="P11" i="4"/>
  <c r="E13" i="4"/>
  <c r="I13" i="4"/>
  <c r="M13" i="4"/>
  <c r="G14" i="4"/>
  <c r="H14" i="4"/>
  <c r="J14" i="4"/>
  <c r="K14" i="4"/>
  <c r="L14" i="4"/>
  <c r="N14" i="4"/>
  <c r="O14" i="4"/>
  <c r="P14" i="4"/>
  <c r="E15" i="4"/>
  <c r="I15" i="4"/>
  <c r="M15" i="4"/>
  <c r="I16" i="4"/>
  <c r="M16" i="4"/>
  <c r="E19" i="4"/>
  <c r="I19" i="4"/>
  <c r="M19" i="4"/>
  <c r="F21" i="4"/>
  <c r="G21" i="4"/>
  <c r="H21" i="4"/>
  <c r="J21" i="4"/>
  <c r="K21" i="4"/>
  <c r="L21" i="4"/>
  <c r="N21" i="4"/>
  <c r="O21" i="4"/>
  <c r="P21" i="4"/>
  <c r="F22" i="4"/>
  <c r="G22" i="4"/>
  <c r="H22" i="4"/>
  <c r="J22" i="4"/>
  <c r="K22" i="4"/>
  <c r="L22" i="4"/>
  <c r="N22" i="4"/>
  <c r="O22" i="4"/>
  <c r="P22" i="4"/>
  <c r="E23" i="4"/>
  <c r="I23" i="4"/>
  <c r="M23" i="4"/>
  <c r="E24" i="4"/>
  <c r="I24" i="4"/>
  <c r="M24" i="4"/>
  <c r="E25" i="4"/>
  <c r="I25" i="4"/>
  <c r="M25" i="4"/>
  <c r="E26" i="4"/>
  <c r="I26" i="4"/>
  <c r="M26" i="4"/>
  <c r="E27" i="4"/>
  <c r="I27" i="4"/>
  <c r="M27" i="4"/>
  <c r="E28" i="4"/>
  <c r="I28" i="4"/>
  <c r="M28" i="4"/>
  <c r="E29" i="4"/>
  <c r="I29" i="4"/>
  <c r="M29" i="4"/>
  <c r="E30" i="4"/>
  <c r="I30" i="4"/>
  <c r="M30" i="4"/>
  <c r="F31" i="4"/>
  <c r="G31" i="4"/>
  <c r="H31" i="4"/>
  <c r="J31" i="4"/>
  <c r="K31" i="4"/>
  <c r="L31" i="4"/>
  <c r="N31" i="4"/>
  <c r="O31" i="4"/>
  <c r="P31" i="4"/>
  <c r="F32" i="4"/>
  <c r="G32" i="4"/>
  <c r="H32" i="4"/>
  <c r="J32" i="4"/>
  <c r="K32" i="4"/>
  <c r="L32" i="4"/>
  <c r="N32" i="4"/>
  <c r="O32" i="4"/>
  <c r="P32" i="4"/>
  <c r="E33" i="4"/>
  <c r="I33" i="4"/>
  <c r="M33" i="4"/>
  <c r="E34" i="4"/>
  <c r="I34" i="4"/>
  <c r="M34" i="4"/>
  <c r="E35" i="4"/>
  <c r="I35" i="4"/>
  <c r="M35" i="4"/>
  <c r="E36" i="4"/>
  <c r="I36" i="4"/>
  <c r="M36" i="4"/>
  <c r="E37" i="4"/>
  <c r="I37" i="4"/>
  <c r="M37" i="4"/>
  <c r="E38" i="4"/>
  <c r="I38" i="4"/>
  <c r="M38" i="4"/>
  <c r="E39" i="4"/>
  <c r="I39" i="4"/>
  <c r="M39" i="4"/>
  <c r="E40" i="4"/>
  <c r="I40" i="4"/>
  <c r="M40" i="4"/>
  <c r="F41" i="4"/>
  <c r="G41" i="4"/>
  <c r="H41" i="4"/>
  <c r="J41" i="4"/>
  <c r="K41" i="4"/>
  <c r="L41" i="4"/>
  <c r="N41" i="4"/>
  <c r="O41" i="4"/>
  <c r="P41" i="4"/>
  <c r="F42" i="4"/>
  <c r="G42" i="4"/>
  <c r="H42" i="4"/>
  <c r="J42" i="4"/>
  <c r="K42" i="4"/>
  <c r="L42" i="4"/>
  <c r="N42" i="4"/>
  <c r="O42" i="4"/>
  <c r="P42" i="4"/>
  <c r="E43" i="4"/>
  <c r="I43" i="4"/>
  <c r="M43" i="4"/>
  <c r="E44" i="4"/>
  <c r="I44" i="4"/>
  <c r="M44" i="4"/>
  <c r="E45" i="4"/>
  <c r="I45" i="4"/>
  <c r="M45" i="4"/>
  <c r="E46" i="4"/>
  <c r="I46" i="4"/>
  <c r="M46" i="4"/>
  <c r="E47" i="4"/>
  <c r="I47" i="4"/>
  <c r="M47" i="4"/>
  <c r="E48" i="4"/>
  <c r="I48" i="4"/>
  <c r="M48" i="4"/>
  <c r="E49" i="4"/>
  <c r="I49" i="4"/>
  <c r="M49" i="4"/>
  <c r="G50" i="4"/>
  <c r="H50" i="4"/>
  <c r="J50" i="4"/>
  <c r="K50" i="4"/>
  <c r="L50" i="4"/>
  <c r="N50" i="4"/>
  <c r="O50" i="4"/>
  <c r="P50" i="4"/>
  <c r="F51" i="4"/>
  <c r="G51" i="4"/>
  <c r="H51" i="4"/>
  <c r="J51" i="4"/>
  <c r="K51" i="4"/>
  <c r="L51" i="4"/>
  <c r="N51" i="4"/>
  <c r="O51" i="4"/>
  <c r="P51" i="4"/>
  <c r="E52" i="4"/>
  <c r="I52" i="4"/>
  <c r="M52" i="4"/>
  <c r="E53" i="4"/>
  <c r="I53" i="4"/>
  <c r="M53" i="4"/>
  <c r="E54" i="4"/>
  <c r="I54" i="4"/>
  <c r="M54" i="4"/>
  <c r="E55" i="4"/>
  <c r="I55" i="4"/>
  <c r="M55" i="4"/>
  <c r="E56" i="4"/>
  <c r="I56" i="4"/>
  <c r="M56" i="4"/>
  <c r="F58" i="4"/>
  <c r="G58" i="4"/>
  <c r="H58" i="4"/>
  <c r="J58" i="4"/>
  <c r="K58" i="4"/>
  <c r="L58" i="4"/>
  <c r="N58" i="4"/>
  <c r="O58" i="4"/>
  <c r="P58" i="4"/>
  <c r="E59" i="4"/>
  <c r="I59" i="4"/>
  <c r="M59" i="4"/>
  <c r="E60" i="4"/>
  <c r="I60" i="4"/>
  <c r="M60" i="4"/>
  <c r="G63" i="4"/>
  <c r="H63" i="4"/>
  <c r="K63" i="4"/>
  <c r="L63" i="4"/>
  <c r="O63" i="4"/>
  <c r="P63" i="4"/>
  <c r="F64" i="4"/>
  <c r="G64" i="4"/>
  <c r="H64" i="4"/>
  <c r="J64" i="4"/>
  <c r="K64" i="4"/>
  <c r="L64" i="4"/>
  <c r="N64" i="4"/>
  <c r="O64" i="4"/>
  <c r="P64" i="4"/>
  <c r="E65" i="4"/>
  <c r="I65" i="4"/>
  <c r="M65" i="4"/>
  <c r="E66" i="4"/>
  <c r="I66" i="4"/>
  <c r="M66" i="4"/>
  <c r="E67" i="4"/>
  <c r="I67" i="4"/>
  <c r="M67" i="4"/>
  <c r="E68" i="4"/>
  <c r="I68" i="4"/>
  <c r="M68" i="4"/>
  <c r="E69" i="4"/>
  <c r="I69" i="4"/>
  <c r="M69" i="4"/>
  <c r="E70" i="4"/>
  <c r="I70" i="4"/>
  <c r="M70" i="4"/>
  <c r="E71" i="4"/>
  <c r="M71" i="4"/>
  <c r="E72" i="4"/>
  <c r="M72" i="4"/>
  <c r="E73" i="4"/>
  <c r="I73" i="4"/>
  <c r="M73" i="4"/>
  <c r="G76" i="4"/>
  <c r="H76" i="4"/>
  <c r="K76" i="4"/>
  <c r="L76" i="4"/>
  <c r="O76" i="4"/>
  <c r="P76" i="4"/>
  <c r="F77" i="4"/>
  <c r="G77" i="4"/>
  <c r="H77" i="4"/>
  <c r="J77" i="4"/>
  <c r="K77" i="4"/>
  <c r="L77" i="4"/>
  <c r="N77" i="4"/>
  <c r="O77" i="4"/>
  <c r="P77" i="4"/>
  <c r="E78" i="4"/>
  <c r="I78" i="4"/>
  <c r="M78" i="4"/>
  <c r="E79" i="4"/>
  <c r="I79" i="4"/>
  <c r="M79" i="4"/>
  <c r="E80" i="4"/>
  <c r="I80" i="4"/>
  <c r="M80" i="4"/>
  <c r="E81" i="4"/>
  <c r="I81" i="4"/>
  <c r="M81" i="4"/>
  <c r="E82" i="4"/>
  <c r="I82" i="4"/>
  <c r="M82" i="4"/>
  <c r="E83" i="4"/>
  <c r="I83" i="4"/>
  <c r="M83" i="4"/>
  <c r="G87" i="4"/>
  <c r="H87" i="4"/>
  <c r="K87" i="4"/>
  <c r="L87" i="4"/>
  <c r="O87" i="4"/>
  <c r="P87" i="4"/>
  <c r="F88" i="4"/>
  <c r="G88" i="4"/>
  <c r="H88" i="4"/>
  <c r="J88" i="4"/>
  <c r="K88" i="4"/>
  <c r="L88" i="4"/>
  <c r="N88" i="4"/>
  <c r="O88" i="4"/>
  <c r="P88" i="4"/>
  <c r="E89" i="4"/>
  <c r="I89" i="4"/>
  <c r="M89" i="4"/>
  <c r="E90" i="4"/>
  <c r="I90" i="4"/>
  <c r="M90" i="4"/>
  <c r="E91" i="4"/>
  <c r="I91" i="4"/>
  <c r="M91" i="4"/>
  <c r="E92" i="4"/>
  <c r="I92" i="4"/>
  <c r="M92" i="4"/>
  <c r="E93" i="4"/>
  <c r="I93" i="4"/>
  <c r="M93" i="4"/>
  <c r="E94" i="4"/>
  <c r="I94" i="4"/>
  <c r="M94" i="4"/>
  <c r="E95" i="4"/>
  <c r="I95" i="4"/>
  <c r="M95" i="4"/>
  <c r="E96" i="4"/>
  <c r="I96" i="4"/>
  <c r="M96" i="4"/>
  <c r="G97" i="4"/>
  <c r="H97" i="4"/>
  <c r="K97" i="4"/>
  <c r="L97" i="4"/>
  <c r="O97" i="4"/>
  <c r="P97" i="4"/>
  <c r="F98" i="4"/>
  <c r="G98" i="4"/>
  <c r="H98" i="4"/>
  <c r="J98" i="4"/>
  <c r="K98" i="4"/>
  <c r="L98" i="4"/>
  <c r="N98" i="4"/>
  <c r="O98" i="4"/>
  <c r="P98" i="4"/>
  <c r="E99" i="4"/>
  <c r="I99" i="4"/>
  <c r="M99" i="4"/>
  <c r="E100" i="4"/>
  <c r="I100" i="4"/>
  <c r="M100" i="4"/>
  <c r="E101" i="4"/>
  <c r="I101" i="4"/>
  <c r="M101" i="4"/>
  <c r="E102" i="4"/>
  <c r="I102" i="4"/>
  <c r="M102" i="4"/>
  <c r="E103" i="4"/>
  <c r="I103" i="4"/>
  <c r="M103" i="4"/>
  <c r="R17" i="4" l="1"/>
  <c r="Q144" i="4"/>
  <c r="Q212" i="4"/>
  <c r="S17" i="4"/>
  <c r="Q143" i="4"/>
  <c r="T17" i="4"/>
  <c r="Q122" i="4"/>
  <c r="R20" i="4"/>
  <c r="R12" i="4" s="1"/>
  <c r="R127" i="4"/>
  <c r="R9" i="4" s="1"/>
  <c r="E14" i="4"/>
  <c r="E11" i="4"/>
  <c r="Q132" i="4"/>
  <c r="Q97" i="4"/>
  <c r="Q130" i="4"/>
  <c r="Q168" i="4"/>
  <c r="Q176" i="4"/>
  <c r="Q218" i="4"/>
  <c r="Q226" i="4"/>
  <c r="I58" i="4"/>
  <c r="M51" i="4"/>
  <c r="I50" i="4"/>
  <c r="M41" i="4"/>
  <c r="I32" i="4"/>
  <c r="E31" i="4"/>
  <c r="M11" i="4"/>
  <c r="T12" i="4"/>
  <c r="Q21" i="4"/>
  <c r="Q41" i="4"/>
  <c r="Q158" i="4"/>
  <c r="Q31" i="4"/>
  <c r="I11" i="4"/>
  <c r="S12" i="4"/>
  <c r="Q22" i="4"/>
  <c r="Q42" i="4"/>
  <c r="Q51" i="4"/>
  <c r="Q88" i="4"/>
  <c r="Q14" i="4"/>
  <c r="Q87" i="4"/>
  <c r="T127" i="4"/>
  <c r="Q198" i="4"/>
  <c r="Q206" i="4"/>
  <c r="T10" i="4"/>
  <c r="Q11" i="4"/>
  <c r="Q32" i="4"/>
  <c r="Q63" i="4"/>
  <c r="Q76" i="4"/>
  <c r="Q98" i="4"/>
  <c r="Q119" i="4"/>
  <c r="Q175" i="4"/>
  <c r="Q227" i="4"/>
  <c r="E98" i="4"/>
  <c r="M88" i="4"/>
  <c r="I87" i="4"/>
  <c r="M77" i="4"/>
  <c r="Q152" i="4"/>
  <c r="Q167" i="4"/>
  <c r="Q191" i="4"/>
  <c r="Q211" i="4"/>
  <c r="M22" i="4"/>
  <c r="I21" i="4"/>
  <c r="Q50" i="4"/>
  <c r="Q58" i="4"/>
  <c r="Q64" i="4"/>
  <c r="Q77" i="4"/>
  <c r="Q109" i="4"/>
  <c r="Q131" i="4"/>
  <c r="Q157" i="4"/>
  <c r="Q197" i="4"/>
  <c r="Q205" i="4"/>
  <c r="Q108" i="4"/>
  <c r="Q153" i="4"/>
  <c r="Q192" i="4"/>
  <c r="R120" i="4"/>
  <c r="Q120" i="4" s="1"/>
  <c r="S127" i="4"/>
  <c r="S128" i="4"/>
  <c r="S10" i="4" s="1"/>
  <c r="M97" i="4"/>
  <c r="I88" i="4"/>
  <c r="E87" i="4"/>
  <c r="E76" i="4"/>
  <c r="E63" i="4"/>
  <c r="E58" i="4"/>
  <c r="I51" i="4"/>
  <c r="E50" i="4"/>
  <c r="M42" i="4"/>
  <c r="I41" i="4"/>
  <c r="E32" i="4"/>
  <c r="I14" i="4"/>
  <c r="M21" i="4"/>
  <c r="M14" i="4"/>
  <c r="I98" i="4"/>
  <c r="E97" i="4"/>
  <c r="M87" i="4"/>
  <c r="M76" i="4"/>
  <c r="M64" i="4"/>
  <c r="M63" i="4"/>
  <c r="M58" i="4"/>
  <c r="M50" i="4"/>
  <c r="E42" i="4"/>
  <c r="M32" i="4"/>
  <c r="I31" i="4"/>
  <c r="E22" i="4"/>
  <c r="M98" i="4"/>
  <c r="I97" i="4"/>
  <c r="E88" i="4"/>
  <c r="E77" i="4"/>
  <c r="E64" i="4"/>
  <c r="E51" i="4"/>
  <c r="I42" i="4"/>
  <c r="E41" i="4"/>
  <c r="M31" i="4"/>
  <c r="I22" i="4"/>
  <c r="E21" i="4"/>
  <c r="I77" i="4"/>
  <c r="I76" i="4"/>
  <c r="I64" i="4"/>
  <c r="P18" i="4"/>
  <c r="L18" i="4"/>
  <c r="H18" i="4"/>
  <c r="O18" i="4"/>
  <c r="K18" i="4"/>
  <c r="G18" i="4"/>
  <c r="F217" i="4"/>
  <c r="E217" i="4" s="1"/>
  <c r="T9" i="4" l="1"/>
  <c r="Q20" i="4"/>
  <c r="R18" i="4"/>
  <c r="Q18" i="4" s="1"/>
  <c r="Q12" i="4"/>
  <c r="S9" i="4"/>
  <c r="Q17" i="4"/>
  <c r="Q127" i="4"/>
  <c r="R10" i="4"/>
  <c r="Q10" i="4" s="1"/>
  <c r="Q128" i="4"/>
  <c r="N217" i="4"/>
  <c r="J217" i="4"/>
  <c r="M225" i="4"/>
  <c r="I225" i="4"/>
  <c r="E225" i="4"/>
  <c r="M224" i="4"/>
  <c r="M223" i="4"/>
  <c r="M222" i="4"/>
  <c r="M221" i="4"/>
  <c r="I224" i="4"/>
  <c r="I223" i="4"/>
  <c r="I222" i="4"/>
  <c r="I221" i="4"/>
  <c r="E224" i="4"/>
  <c r="E223" i="4"/>
  <c r="E222" i="4"/>
  <c r="E221" i="4"/>
  <c r="I185" i="4"/>
  <c r="N131" i="4"/>
  <c r="J131" i="4"/>
  <c r="F131" i="4"/>
  <c r="M142" i="4"/>
  <c r="I142" i="4"/>
  <c r="E142" i="4"/>
  <c r="N122" i="4"/>
  <c r="N20" i="4" s="1"/>
  <c r="M20" i="4" s="1"/>
  <c r="J122" i="4"/>
  <c r="J20" i="4" s="1"/>
  <c r="I20" i="4" s="1"/>
  <c r="F122" i="4"/>
  <c r="F20" i="4" s="1"/>
  <c r="M107" i="4"/>
  <c r="G108" i="4"/>
  <c r="H108" i="4"/>
  <c r="K108" i="4"/>
  <c r="L108" i="4"/>
  <c r="I107" i="4"/>
  <c r="E107" i="4"/>
  <c r="F18" i="4" l="1"/>
  <c r="E20" i="4"/>
  <c r="Q9" i="4"/>
  <c r="J18" i="4"/>
  <c r="N18" i="4"/>
  <c r="M104" i="4"/>
  <c r="M105" i="4"/>
  <c r="M106" i="4"/>
  <c r="M110" i="4"/>
  <c r="M111" i="4"/>
  <c r="M112" i="4"/>
  <c r="M113" i="4"/>
  <c r="M114" i="4"/>
  <c r="M115" i="4"/>
  <c r="M116" i="4"/>
  <c r="M117" i="4"/>
  <c r="M118" i="4"/>
  <c r="M121" i="4"/>
  <c r="M123" i="4"/>
  <c r="M124" i="4"/>
  <c r="M125" i="4"/>
  <c r="M126" i="4"/>
  <c r="M129" i="4"/>
  <c r="M133" i="4"/>
  <c r="M134" i="4"/>
  <c r="M135" i="4"/>
  <c r="M136" i="4"/>
  <c r="M137" i="4"/>
  <c r="M138" i="4"/>
  <c r="M139" i="4"/>
  <c r="M140" i="4"/>
  <c r="M141" i="4"/>
  <c r="M145" i="4"/>
  <c r="M146" i="4"/>
  <c r="M147" i="4"/>
  <c r="M148" i="4"/>
  <c r="M149" i="4"/>
  <c r="M150" i="4"/>
  <c r="M151" i="4"/>
  <c r="M154" i="4"/>
  <c r="M155" i="4"/>
  <c r="M156" i="4"/>
  <c r="M159" i="4"/>
  <c r="M160" i="4"/>
  <c r="M161" i="4"/>
  <c r="M162" i="4"/>
  <c r="M163" i="4"/>
  <c r="M164" i="4"/>
  <c r="M165" i="4"/>
  <c r="M166" i="4"/>
  <c r="M169" i="4"/>
  <c r="M170" i="4"/>
  <c r="M171" i="4"/>
  <c r="M172" i="4"/>
  <c r="M173" i="4"/>
  <c r="M174" i="4"/>
  <c r="M177" i="4"/>
  <c r="M178" i="4"/>
  <c r="M179" i="4"/>
  <c r="M180" i="4"/>
  <c r="M181" i="4"/>
  <c r="M182" i="4"/>
  <c r="M183" i="4"/>
  <c r="M184" i="4"/>
  <c r="M185" i="4"/>
  <c r="M186" i="4"/>
  <c r="M187" i="4"/>
  <c r="M188" i="4"/>
  <c r="M190" i="4"/>
  <c r="M193" i="4"/>
  <c r="M194" i="4"/>
  <c r="M195" i="4"/>
  <c r="M196" i="4"/>
  <c r="M199" i="4"/>
  <c r="M200" i="4"/>
  <c r="M201" i="4"/>
  <c r="M202" i="4"/>
  <c r="M203" i="4"/>
  <c r="M204" i="4"/>
  <c r="M207" i="4"/>
  <c r="M208" i="4"/>
  <c r="M209" i="4"/>
  <c r="M210" i="4"/>
  <c r="M213" i="4"/>
  <c r="M214" i="4"/>
  <c r="M215" i="4"/>
  <c r="M216" i="4"/>
  <c r="M217" i="4"/>
  <c r="M219" i="4"/>
  <c r="M220" i="4"/>
  <c r="M228" i="4"/>
  <c r="M229" i="4"/>
  <c r="M230" i="4"/>
  <c r="I104" i="4"/>
  <c r="I105" i="4"/>
  <c r="I106" i="4"/>
  <c r="I110" i="4"/>
  <c r="I111" i="4"/>
  <c r="I112" i="4"/>
  <c r="I113" i="4"/>
  <c r="I114" i="4"/>
  <c r="I115" i="4"/>
  <c r="I116" i="4"/>
  <c r="I117" i="4"/>
  <c r="I118" i="4"/>
  <c r="I121" i="4"/>
  <c r="I123" i="4"/>
  <c r="I124" i="4"/>
  <c r="I125" i="4"/>
  <c r="I126" i="4"/>
  <c r="I129" i="4"/>
  <c r="I133" i="4"/>
  <c r="I134" i="4"/>
  <c r="I135" i="4"/>
  <c r="I136" i="4"/>
  <c r="I137" i="4"/>
  <c r="I138" i="4"/>
  <c r="I139" i="4"/>
  <c r="I140" i="4"/>
  <c r="I141" i="4"/>
  <c r="I145" i="4"/>
  <c r="I146" i="4"/>
  <c r="I147" i="4"/>
  <c r="I148" i="4"/>
  <c r="I149" i="4"/>
  <c r="I150" i="4"/>
  <c r="I151" i="4"/>
  <c r="I154" i="4"/>
  <c r="I155" i="4"/>
  <c r="I156" i="4"/>
  <c r="I159" i="4"/>
  <c r="I160" i="4"/>
  <c r="I161" i="4"/>
  <c r="I162" i="4"/>
  <c r="I163" i="4"/>
  <c r="I164" i="4"/>
  <c r="I165" i="4"/>
  <c r="I166" i="4"/>
  <c r="I169" i="4"/>
  <c r="I170" i="4"/>
  <c r="I171" i="4"/>
  <c r="I172" i="4"/>
  <c r="I173" i="4"/>
  <c r="I174" i="4"/>
  <c r="I177" i="4"/>
  <c r="I178" i="4"/>
  <c r="I179" i="4"/>
  <c r="I180" i="4"/>
  <c r="I181" i="4"/>
  <c r="I182" i="4"/>
  <c r="I183" i="4"/>
  <c r="I184" i="4"/>
  <c r="I186" i="4"/>
  <c r="I187" i="4"/>
  <c r="I188" i="4"/>
  <c r="I190" i="4"/>
  <c r="I193" i="4"/>
  <c r="I194" i="4"/>
  <c r="I195" i="4"/>
  <c r="I196" i="4"/>
  <c r="I199" i="4"/>
  <c r="I200" i="4"/>
  <c r="I201" i="4"/>
  <c r="I202" i="4"/>
  <c r="I203" i="4"/>
  <c r="I204" i="4"/>
  <c r="I207" i="4"/>
  <c r="I208" i="4"/>
  <c r="I209" i="4"/>
  <c r="I210" i="4"/>
  <c r="I213" i="4"/>
  <c r="I214" i="4"/>
  <c r="I215" i="4"/>
  <c r="I216" i="4"/>
  <c r="I217" i="4"/>
  <c r="I219" i="4"/>
  <c r="I220" i="4"/>
  <c r="I228" i="4"/>
  <c r="I229" i="4"/>
  <c r="I230" i="4"/>
  <c r="E104" i="4"/>
  <c r="E105" i="4"/>
  <c r="E106" i="4"/>
  <c r="E110" i="4"/>
  <c r="E111" i="4"/>
  <c r="E112" i="4"/>
  <c r="E113" i="4"/>
  <c r="E114" i="4"/>
  <c r="E115" i="4"/>
  <c r="E116" i="4"/>
  <c r="E117" i="4"/>
  <c r="E118" i="4"/>
  <c r="E121" i="4"/>
  <c r="E123" i="4"/>
  <c r="E124" i="4"/>
  <c r="E125" i="4"/>
  <c r="E126" i="4"/>
  <c r="E129" i="4"/>
  <c r="E133" i="4"/>
  <c r="E134" i="4"/>
  <c r="E135" i="4"/>
  <c r="E136" i="4"/>
  <c r="E137" i="4"/>
  <c r="E138" i="4"/>
  <c r="E139" i="4"/>
  <c r="E140" i="4"/>
  <c r="E141" i="4"/>
  <c r="E145" i="4"/>
  <c r="E146" i="4"/>
  <c r="E147" i="4"/>
  <c r="E148" i="4"/>
  <c r="E149" i="4"/>
  <c r="E150" i="4"/>
  <c r="E151" i="4"/>
  <c r="E154" i="4"/>
  <c r="E155" i="4"/>
  <c r="E156" i="4"/>
  <c r="E159" i="4"/>
  <c r="E160" i="4"/>
  <c r="E161" i="4"/>
  <c r="E162" i="4"/>
  <c r="E163" i="4"/>
  <c r="E164" i="4"/>
  <c r="E165" i="4"/>
  <c r="E166" i="4"/>
  <c r="E169" i="4"/>
  <c r="E170" i="4"/>
  <c r="E171" i="4"/>
  <c r="E172" i="4"/>
  <c r="E173" i="4"/>
  <c r="E174" i="4"/>
  <c r="E177" i="4"/>
  <c r="E178" i="4"/>
  <c r="E179" i="4"/>
  <c r="E180" i="4"/>
  <c r="E181" i="4"/>
  <c r="E182" i="4"/>
  <c r="E183" i="4"/>
  <c r="E184" i="4"/>
  <c r="E185" i="4"/>
  <c r="E186" i="4"/>
  <c r="E187" i="4"/>
  <c r="E188" i="4"/>
  <c r="E190" i="4"/>
  <c r="E193" i="4"/>
  <c r="E194" i="4"/>
  <c r="E195" i="4"/>
  <c r="E196" i="4"/>
  <c r="E199" i="4"/>
  <c r="E200" i="4"/>
  <c r="E201" i="4"/>
  <c r="E202" i="4"/>
  <c r="E203" i="4"/>
  <c r="E204" i="4"/>
  <c r="E207" i="4"/>
  <c r="E208" i="4"/>
  <c r="E209" i="4"/>
  <c r="E210" i="4"/>
  <c r="E213" i="4"/>
  <c r="E214" i="4"/>
  <c r="E215" i="4"/>
  <c r="E216" i="4"/>
  <c r="E219" i="4"/>
  <c r="E220" i="4"/>
  <c r="E228" i="4"/>
  <c r="E229" i="4"/>
  <c r="E230" i="4"/>
  <c r="M18" i="4" l="1"/>
  <c r="I18" i="4"/>
  <c r="E18" i="4"/>
  <c r="J176" i="4"/>
  <c r="J191" i="4"/>
  <c r="J197" i="4"/>
  <c r="J198" i="4"/>
  <c r="J205" i="4"/>
  <c r="J206" i="4"/>
  <c r="J211" i="4"/>
  <c r="J212" i="4"/>
  <c r="J218" i="4"/>
  <c r="J226" i="4"/>
  <c r="J227" i="4"/>
  <c r="P227" i="4" l="1"/>
  <c r="O227" i="4"/>
  <c r="N227" i="4"/>
  <c r="L227" i="4"/>
  <c r="K227" i="4"/>
  <c r="H227" i="4"/>
  <c r="G227" i="4"/>
  <c r="F227" i="4"/>
  <c r="P218" i="4"/>
  <c r="O218" i="4"/>
  <c r="N218" i="4"/>
  <c r="L218" i="4"/>
  <c r="K218" i="4"/>
  <c r="H218" i="4"/>
  <c r="G218" i="4"/>
  <c r="F218" i="4"/>
  <c r="P212" i="4"/>
  <c r="O212" i="4"/>
  <c r="N212" i="4"/>
  <c r="L212" i="4"/>
  <c r="K212" i="4"/>
  <c r="H212" i="4"/>
  <c r="G212" i="4"/>
  <c r="F212" i="4"/>
  <c r="P206" i="4"/>
  <c r="O206" i="4"/>
  <c r="N206" i="4"/>
  <c r="L206" i="4"/>
  <c r="K206" i="4"/>
  <c r="H206" i="4"/>
  <c r="G206" i="4"/>
  <c r="F206" i="4"/>
  <c r="P198" i="4"/>
  <c r="O198" i="4"/>
  <c r="N198" i="4"/>
  <c r="L198" i="4"/>
  <c r="K198" i="4"/>
  <c r="H198" i="4"/>
  <c r="G198" i="4"/>
  <c r="F198" i="4"/>
  <c r="G192" i="4"/>
  <c r="P176" i="4"/>
  <c r="O176" i="4"/>
  <c r="N176" i="4"/>
  <c r="L176" i="4"/>
  <c r="K176" i="4"/>
  <c r="H176" i="4"/>
  <c r="G176" i="4"/>
  <c r="F176" i="4"/>
  <c r="P168" i="4"/>
  <c r="O168" i="4"/>
  <c r="N168" i="4"/>
  <c r="L168" i="4"/>
  <c r="K168" i="4"/>
  <c r="J168" i="4"/>
  <c r="H168" i="4"/>
  <c r="G168" i="4"/>
  <c r="F168" i="4"/>
  <c r="P158" i="4"/>
  <c r="O158" i="4"/>
  <c r="N158" i="4"/>
  <c r="L158" i="4"/>
  <c r="K158" i="4"/>
  <c r="J158" i="4"/>
  <c r="H158" i="4"/>
  <c r="G158" i="4"/>
  <c r="F158" i="4"/>
  <c r="P153" i="4"/>
  <c r="O153" i="4"/>
  <c r="N153" i="4"/>
  <c r="L153" i="4"/>
  <c r="K153" i="4"/>
  <c r="J153" i="4"/>
  <c r="H153" i="4"/>
  <c r="G153" i="4"/>
  <c r="F153" i="4"/>
  <c r="P144" i="4"/>
  <c r="O144" i="4"/>
  <c r="N144" i="4"/>
  <c r="L144" i="4"/>
  <c r="K144" i="4"/>
  <c r="J144" i="4"/>
  <c r="H144" i="4"/>
  <c r="G144" i="4"/>
  <c r="F144" i="4"/>
  <c r="P132" i="4"/>
  <c r="O132" i="4"/>
  <c r="N132" i="4"/>
  <c r="L132" i="4"/>
  <c r="K132" i="4"/>
  <c r="J132" i="4"/>
  <c r="H132" i="4"/>
  <c r="G132" i="4"/>
  <c r="F132" i="4"/>
  <c r="P120" i="4"/>
  <c r="O120" i="4"/>
  <c r="L120" i="4"/>
  <c r="K120" i="4"/>
  <c r="H120" i="4"/>
  <c r="G120" i="4"/>
  <c r="P109" i="4"/>
  <c r="O109" i="4"/>
  <c r="N109" i="4"/>
  <c r="L109" i="4"/>
  <c r="K109" i="4"/>
  <c r="J109" i="4"/>
  <c r="H109" i="4"/>
  <c r="G109" i="4"/>
  <c r="F109" i="4"/>
  <c r="I192" i="4" l="1"/>
  <c r="I176" i="4"/>
  <c r="I212" i="4"/>
  <c r="I218" i="4"/>
  <c r="M176" i="4"/>
  <c r="I198" i="4"/>
  <c r="E206" i="4"/>
  <c r="I206" i="4"/>
  <c r="M212" i="4"/>
  <c r="I227" i="4"/>
  <c r="M109" i="4"/>
  <c r="M132" i="4"/>
  <c r="M144" i="4"/>
  <c r="M153" i="4"/>
  <c r="M158" i="4"/>
  <c r="M168" i="4"/>
  <c r="E198" i="4"/>
  <c r="M206" i="4"/>
  <c r="E227" i="4"/>
  <c r="I109" i="4"/>
  <c r="I132" i="4"/>
  <c r="I144" i="4"/>
  <c r="I153" i="4"/>
  <c r="I158" i="4"/>
  <c r="I168" i="4"/>
  <c r="E192" i="4"/>
  <c r="M198" i="4"/>
  <c r="E218" i="4"/>
  <c r="M227" i="4"/>
  <c r="E109" i="4"/>
  <c r="E132" i="4"/>
  <c r="E144" i="4"/>
  <c r="E153" i="4"/>
  <c r="E158" i="4"/>
  <c r="E168" i="4"/>
  <c r="E176" i="4"/>
  <c r="M192" i="4"/>
  <c r="E212" i="4"/>
  <c r="M218" i="4"/>
  <c r="F130" i="4" l="1"/>
  <c r="F12" i="4" s="1"/>
  <c r="G130" i="4"/>
  <c r="G12" i="4" s="1"/>
  <c r="H130" i="4"/>
  <c r="H12" i="4" s="1"/>
  <c r="J130" i="4"/>
  <c r="J12" i="4" s="1"/>
  <c r="K130" i="4"/>
  <c r="K12" i="4" s="1"/>
  <c r="L130" i="4"/>
  <c r="L12" i="4" s="1"/>
  <c r="N130" i="4"/>
  <c r="N12" i="4" s="1"/>
  <c r="O130" i="4"/>
  <c r="O12" i="4" s="1"/>
  <c r="P130" i="4"/>
  <c r="P12" i="4" s="1"/>
  <c r="J108" i="4"/>
  <c r="N108" i="4"/>
  <c r="O108" i="4"/>
  <c r="P108" i="4"/>
  <c r="F119" i="4"/>
  <c r="F17" i="4" s="1"/>
  <c r="G119" i="4"/>
  <c r="G17" i="4" s="1"/>
  <c r="H119" i="4"/>
  <c r="H17" i="4" s="1"/>
  <c r="J119" i="4"/>
  <c r="K119" i="4"/>
  <c r="K17" i="4" s="1"/>
  <c r="L119" i="4"/>
  <c r="L17" i="4" s="1"/>
  <c r="N119" i="4"/>
  <c r="N17" i="4" l="1"/>
  <c r="E17" i="4"/>
  <c r="J17" i="4"/>
  <c r="E12" i="4"/>
  <c r="I12" i="4"/>
  <c r="M12" i="4"/>
  <c r="E119" i="4"/>
  <c r="E130" i="4"/>
  <c r="I108" i="4"/>
  <c r="I130" i="4"/>
  <c r="I119" i="4"/>
  <c r="E108" i="4"/>
  <c r="M108" i="4"/>
  <c r="M130" i="4"/>
  <c r="G128" i="4"/>
  <c r="G10" i="4" s="1"/>
  <c r="P128" i="4"/>
  <c r="P10" i="4" s="1"/>
  <c r="K128" i="4"/>
  <c r="K10" i="4" s="1"/>
  <c r="F128" i="4"/>
  <c r="F10" i="4" s="1"/>
  <c r="O128" i="4"/>
  <c r="O10" i="4" s="1"/>
  <c r="L128" i="4"/>
  <c r="L10" i="4" s="1"/>
  <c r="N128" i="4"/>
  <c r="N10" i="4" s="1"/>
  <c r="H128" i="4"/>
  <c r="H10" i="4" s="1"/>
  <c r="J128" i="4"/>
  <c r="J10" i="4" s="1"/>
  <c r="I10" i="4" l="1"/>
  <c r="M10" i="4"/>
  <c r="E10" i="4"/>
  <c r="M128" i="4"/>
  <c r="E128" i="4"/>
  <c r="I128" i="4"/>
  <c r="N120" i="4" l="1"/>
  <c r="M120" i="4" s="1"/>
  <c r="M122" i="4"/>
  <c r="F120" i="4"/>
  <c r="E120" i="4" s="1"/>
  <c r="E122" i="4"/>
  <c r="J120" i="4"/>
  <c r="I120" i="4" s="1"/>
  <c r="I122" i="4"/>
  <c r="G131" i="4" l="1"/>
  <c r="H131" i="4"/>
  <c r="E131" i="4" l="1"/>
  <c r="P211" i="4" l="1"/>
  <c r="O211" i="4"/>
  <c r="N211" i="4"/>
  <c r="L211" i="4"/>
  <c r="K211" i="4"/>
  <c r="H211" i="4"/>
  <c r="G211" i="4"/>
  <c r="F211" i="4"/>
  <c r="P205" i="4"/>
  <c r="O205" i="4"/>
  <c r="N205" i="4"/>
  <c r="L205" i="4"/>
  <c r="K205" i="4"/>
  <c r="H205" i="4"/>
  <c r="G205" i="4"/>
  <c r="F205" i="4"/>
  <c r="P197" i="4"/>
  <c r="O197" i="4"/>
  <c r="N197" i="4"/>
  <c r="L197" i="4"/>
  <c r="K197" i="4"/>
  <c r="H197" i="4"/>
  <c r="G197" i="4"/>
  <c r="F197" i="4"/>
  <c r="P191" i="4"/>
  <c r="O191" i="4"/>
  <c r="N191" i="4"/>
  <c r="L191" i="4"/>
  <c r="K191" i="4"/>
  <c r="H191" i="4"/>
  <c r="G191" i="4"/>
  <c r="F191" i="4"/>
  <c r="P175" i="4"/>
  <c r="O175" i="4"/>
  <c r="N175" i="4"/>
  <c r="L175" i="4"/>
  <c r="K175" i="4"/>
  <c r="J175" i="4"/>
  <c r="H175" i="4"/>
  <c r="G175" i="4"/>
  <c r="F175" i="4"/>
  <c r="P167" i="4"/>
  <c r="O167" i="4"/>
  <c r="N167" i="4"/>
  <c r="L167" i="4"/>
  <c r="K167" i="4"/>
  <c r="J167" i="4"/>
  <c r="H167" i="4"/>
  <c r="G167" i="4"/>
  <c r="F167" i="4"/>
  <c r="P157" i="4"/>
  <c r="O157" i="4"/>
  <c r="N157" i="4"/>
  <c r="L157" i="4"/>
  <c r="K157" i="4"/>
  <c r="J157" i="4"/>
  <c r="H157" i="4"/>
  <c r="G157" i="4"/>
  <c r="F157" i="4"/>
  <c r="P152" i="4"/>
  <c r="O152" i="4"/>
  <c r="N152" i="4"/>
  <c r="L152" i="4"/>
  <c r="K152" i="4"/>
  <c r="J152" i="4"/>
  <c r="H152" i="4"/>
  <c r="G152" i="4"/>
  <c r="F152" i="4"/>
  <c r="P143" i="4"/>
  <c r="O143" i="4"/>
  <c r="N143" i="4"/>
  <c r="L143" i="4"/>
  <c r="K143" i="4"/>
  <c r="J143" i="4"/>
  <c r="H143" i="4"/>
  <c r="G143" i="4"/>
  <c r="F143" i="4"/>
  <c r="P131" i="4"/>
  <c r="O131" i="4"/>
  <c r="L131" i="4"/>
  <c r="K131" i="4"/>
  <c r="P119" i="4"/>
  <c r="P17" i="4" s="1"/>
  <c r="O119" i="4"/>
  <c r="O17" i="4" s="1"/>
  <c r="N127" i="4" l="1"/>
  <c r="J127" i="4"/>
  <c r="J9" i="4" s="1"/>
  <c r="F127" i="4"/>
  <c r="M17" i="4"/>
  <c r="I131" i="4"/>
  <c r="I143" i="4"/>
  <c r="E152" i="4"/>
  <c r="E157" i="4"/>
  <c r="E167" i="4"/>
  <c r="E175" i="4"/>
  <c r="E191" i="4"/>
  <c r="M197" i="4"/>
  <c r="I211" i="4"/>
  <c r="M119" i="4"/>
  <c r="M131" i="4"/>
  <c r="M143" i="4"/>
  <c r="I152" i="4"/>
  <c r="I157" i="4"/>
  <c r="I167" i="4"/>
  <c r="I175" i="4"/>
  <c r="I191" i="4"/>
  <c r="E197" i="4"/>
  <c r="M205" i="4"/>
  <c r="E143" i="4"/>
  <c r="M191" i="4"/>
  <c r="I205" i="4"/>
  <c r="E211" i="4"/>
  <c r="M152" i="4"/>
  <c r="M157" i="4"/>
  <c r="M167" i="4"/>
  <c r="M175" i="4"/>
  <c r="I197" i="4"/>
  <c r="E205" i="4"/>
  <c r="M211" i="4"/>
  <c r="K127" i="4"/>
  <c r="P127" i="4"/>
  <c r="O127" i="4"/>
  <c r="L127" i="4"/>
  <c r="G127" i="4"/>
  <c r="H127" i="4"/>
  <c r="I127" i="4" l="1"/>
  <c r="E127" i="4"/>
  <c r="M127" i="4"/>
  <c r="F226" i="4"/>
  <c r="F9" i="4" s="1"/>
  <c r="G226" i="4"/>
  <c r="G9" i="4" s="1"/>
  <c r="H226" i="4"/>
  <c r="H9" i="4" s="1"/>
  <c r="K226" i="4"/>
  <c r="K9" i="4" s="1"/>
  <c r="L226" i="4"/>
  <c r="L9" i="4" s="1"/>
  <c r="N226" i="4"/>
  <c r="N9" i="4" s="1"/>
  <c r="O226" i="4"/>
  <c r="O9" i="4" s="1"/>
  <c r="P226" i="4"/>
  <c r="P9" i="4" s="1"/>
  <c r="E9" i="4" l="1"/>
  <c r="M9" i="4"/>
  <c r="I226" i="4"/>
  <c r="M226" i="4"/>
  <c r="E226" i="4"/>
  <c r="I63" i="4"/>
  <c r="I17" i="4" l="1"/>
  <c r="I9" i="4" l="1"/>
</calcChain>
</file>

<file path=xl/sharedStrings.xml><?xml version="1.0" encoding="utf-8"?>
<sst xmlns="http://schemas.openxmlformats.org/spreadsheetml/2006/main" count="798" uniqueCount="320">
  <si>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</si>
  <si>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</si>
  <si>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</si>
  <si>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</si>
  <si>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სულ</t>
  </si>
  <si>
    <t>მ.შ. სახელმწიფო ბიუჯეტი</t>
  </si>
  <si>
    <t>მ.შ. დონორები</t>
  </si>
  <si>
    <t>მ.შ. კანონმდებლობით ნებადართული სხვა შემოსავლები</t>
  </si>
  <si>
    <t>სასწრაფო გადაუდებელი დახმარება და სამედიცინო ტრანსპორტირება</t>
  </si>
  <si>
    <t>საზოგადოებრივი ჯანმრთელობის დაცვა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</si>
  <si>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</si>
  <si>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</si>
  <si>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</si>
  <si>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</si>
  <si>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</si>
  <si>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</si>
  <si>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</si>
  <si>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</si>
  <si>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</si>
  <si>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</si>
  <si>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</si>
  <si>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</si>
  <si>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</si>
  <si>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პროფესიულ დაავადებათა პრევენცია</t>
  </si>
  <si>
    <t>35 03 02 05</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</si>
  <si>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</si>
  <si>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</si>
  <si>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</si>
  <si>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</si>
  <si>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</si>
  <si>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</si>
  <si>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</si>
  <si>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</si>
  <si>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</si>
  <si>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</si>
  <si>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</si>
  <si>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</si>
  <si>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</si>
  <si>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</si>
  <si>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</si>
  <si>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</si>
  <si>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</si>
  <si>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</si>
  <si>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</si>
  <si>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</si>
  <si>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</si>
  <si>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</si>
  <si>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</si>
  <si>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</si>
  <si>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</si>
  <si>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</si>
  <si>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</si>
  <si>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</si>
  <si>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</si>
  <si>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</si>
  <si>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</si>
  <si>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</si>
  <si>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</si>
  <si>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</si>
  <si>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</si>
  <si>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2020 წელი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</si>
  <si>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</si>
  <si>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</si>
  <si>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</si>
  <si>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</si>
  <si>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</si>
  <si>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დანართი №3.2</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</si>
  <si>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</si>
  <si>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</si>
  <si>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</si>
  <si>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</si>
  <si>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</si>
  <si>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</si>
  <si>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</si>
  <si>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</si>
  <si>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</si>
  <si>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</si>
  <si>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</si>
  <si>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</si>
  <si>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</si>
  <si>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</si>
  <si>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</si>
  <si>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</si>
  <si>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</si>
  <si>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</si>
  <si>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</si>
  <si>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</si>
  <si>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</si>
  <si>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</si>
  <si>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</si>
  <si>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</si>
  <si>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</si>
  <si>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</si>
  <si>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</si>
  <si>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</si>
  <si>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</si>
  <si>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</si>
  <si>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</si>
  <si>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</si>
  <si>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</si>
  <si>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</si>
  <si>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</si>
  <si>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</si>
  <si>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</si>
  <si>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</si>
  <si>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</si>
  <si>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</si>
  <si>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</si>
  <si>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</si>
  <si>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</si>
  <si>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</si>
  <si>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</si>
  <si>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</si>
  <si>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</si>
  <si>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</si>
  <si>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</si>
  <si>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</si>
  <si>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</si>
  <si>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</si>
  <si>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</si>
  <si>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</si>
  <si>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</si>
  <si>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</si>
  <si>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</si>
  <si>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</si>
  <si>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</si>
  <si>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</si>
  <si>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</si>
  <si>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</si>
  <si>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</si>
  <si>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</si>
  <si>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</si>
  <si>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</si>
  <si>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</si>
  <si>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</si>
  <si>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</si>
  <si>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</si>
  <si>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</si>
  <si>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</si>
  <si>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</si>
  <si>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</si>
  <si>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</si>
  <si>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</si>
  <si>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</si>
  <si>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</si>
  <si>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</si>
  <si>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</si>
  <si>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</si>
  <si>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</si>
  <si>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</si>
  <si>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</si>
  <si>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</si>
  <si>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</si>
  <si>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</si>
  <si>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</si>
  <si>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</si>
  <si>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</si>
  <si>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</si>
  <si>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</si>
  <si>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</si>
  <si>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</si>
  <si>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</si>
  <si>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</si>
  <si>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</si>
  <si>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</si>
  <si>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</si>
  <si>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</si>
  <si>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</si>
  <si>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</si>
  <si>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</si>
  <si>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</si>
  <si>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</si>
  <si>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</si>
  <si>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</si>
  <si>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</si>
  <si>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</si>
  <si>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</si>
  <si>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</si>
  <si>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</si>
  <si>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</si>
  <si>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</si>
  <si>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</si>
  <si>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</si>
  <si>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</si>
  <si>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</si>
  <si>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</si>
  <si>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</si>
  <si>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</si>
  <si>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</si>
  <si>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</si>
  <si>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</si>
  <si>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</si>
  <si>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</si>
  <si>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</si>
  <si>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</si>
  <si>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</si>
  <si>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</si>
  <si>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</si>
  <si>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</si>
  <si>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</si>
  <si>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</si>
  <si>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</si>
  <si>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</si>
  <si>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</si>
  <si>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</si>
  <si>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</si>
  <si>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</si>
  <si>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</si>
  <si>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</si>
  <si>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</si>
  <si>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</si>
  <si>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</si>
  <si>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</si>
  <si>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</si>
  <si>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</si>
  <si>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</si>
  <si>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</si>
  <si>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</si>
  <si>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</si>
  <si>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</si>
  <si>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</si>
  <si>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</si>
  <si>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</si>
  <si>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</si>
  <si>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</si>
  <si>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</si>
  <si>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</si>
  <si>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</si>
  <si>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</si>
  <si>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</si>
  <si>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</si>
  <si>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</si>
  <si>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</si>
  <si>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</si>
  <si>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</si>
  <si>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</si>
  <si>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</si>
  <si>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</si>
  <si>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</si>
  <si>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</si>
  <si>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</si>
  <si>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</si>
  <si>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</si>
  <si>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</si>
  <si>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</si>
  <si>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</si>
  <si>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</si>
  <si>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</si>
  <si>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</si>
  <si>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</si>
  <si>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</si>
  <si>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</si>
  <si>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</si>
  <si>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</si>
  <si>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</si>
  <si>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</si>
  <si>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</si>
  <si>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</si>
  <si>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</si>
  <si>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</si>
  <si>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</si>
  <si>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</si>
  <si>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</si>
  <si>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</si>
  <si>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</si>
  <si>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</si>
  <si>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</si>
  <si>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</si>
  <si>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</si>
  <si>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</si>
  <si>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</si>
  <si>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</si>
  <si>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</si>
  <si>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</si>
  <si>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</si>
  <si>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</si>
  <si>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</si>
  <si>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2022 წელი</t>
  </si>
  <si>
    <t>2019-2022 წლების საშუალოვადიანი ბიუჯეტი</t>
  </si>
  <si>
    <t>3.2.7.7</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</si>
  <si>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</si>
  <si>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</si>
  <si>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</si>
  <si>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</si>
  <si>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</si>
  <si>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</si>
  <si>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აივ-ინფექცია/შიდსის სამკურნალო პირველი რიგის (სრულად) და მეორე რიგის (2019-75%, 2020-100%) მედიკამენტების შესყიდვა</t>
  </si>
  <si>
    <t>3.2.8.5</t>
  </si>
  <si>
    <t>სწრაფი-მარტივი ტესტ-სისტემების შესყიდვა (აივ, ჰეპატიტი  B და  C, სიფილისი) ლარში</t>
  </si>
  <si>
    <t>3.2.8.6</t>
  </si>
  <si>
    <t>3.2.8.7</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</si>
  <si>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</si>
  <si>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არვ მკურნალობის მონიტორინგის ტესტ-სისტემები  (2019 -100%) შესყიდვა</t>
  </si>
  <si>
    <t>3.3.6.12</t>
  </si>
  <si>
    <t xml:space="preserve">იდიოპათური პულმონური ფიბროზით დაავადებულთა მედიკამენტით (პირფენიდონი) უზრუნველყოფა </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</si>
  <si>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</si>
  <si>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</si>
  <si>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</si>
  <si>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</si>
  <si>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განმარტება ზღვრული მოცულობებისგან განსხვავებული პარამეტრების ფარგლებში მოთხოვნილ დაფინანსებაზე</t>
  </si>
  <si>
    <r>
      <t xml:space="preserve">35 03 03 07  - </t>
    </r>
    <r>
      <rPr>
        <sz val="12"/>
        <rFont val="Sylfaen"/>
        <family val="1"/>
      </rPr>
      <t xml:space="preserve"> საანგარიშო პერიოდში პროგრამის ფარგლებში დაგეგმილია, სსიპ -საგანგებო სიტუაციების კოორდინაციისა და გადაუდებელი დახმარების ცენტრის მართვაში არსებული რაიონული სამსახურების ოფისების სარემონტო სამუშაოების, სამედიცინო აპარატურის, სასწრაფოს ავტომობილების, საოფისე ავეჯისა და ტექნიკის, სამედიცინო ბრიგადის წევრთა უნიფორმებისათვის დაგეგმილი საჭირო დამატებითი ხარჯების გაწევა;დაგეგმილი საჭირო დამატებითი ხარჯების გაწევა.</t>
    </r>
    <r>
      <rPr>
        <b/>
        <sz val="12"/>
        <rFont val="Sylfaen"/>
        <family val="1"/>
      </rPr>
      <t xml:space="preserve">
</t>
    </r>
  </si>
  <si>
    <r>
      <t>35 03 02 07  -</t>
    </r>
    <r>
      <rPr>
        <sz val="12"/>
        <rFont val="Sylfaen"/>
        <family val="1"/>
      </rPr>
      <t xml:space="preserve"> 2018 წელს ცენტრს ევალება პირველი რიგის მედიკამენტების (სრულად)და მეორე რიგის მედიკამენტების სრული ღირებულების არაუმეტეს 50%-ის შესყიდვა, 2019 წელს კი გათვალისწინებულია მეორე რიგის მედიკამენტების სრული ღირებულების არაუმეტეს 75%-ის შესყიდვა;
 ასევე, გლობალური ფონდის პროგრამის ფარგლებში სახელმწიფოზე გადმოსული ვალდებულებების ფინანსური უზრუნველყოფა
</t>
    </r>
  </si>
  <si>
    <r>
      <rPr>
        <b/>
        <sz val="12"/>
        <rFont val="Sylfaen"/>
        <family val="1"/>
      </rPr>
      <t>35 03 02 06</t>
    </r>
    <r>
      <rPr>
        <sz val="12"/>
        <rFont val="Sylfaen"/>
        <family val="1"/>
      </rPr>
      <t xml:space="preserve"> -2017 წელს პროგრამა ინტეგრირდა საყოველთაო ჯანდაცვის სახელმწიფო პროგრამის ფარგლებში, ამდენად პროგრამისთვის გათვალისწინებული ბიუჯეტი დაემატა საყოველთაო ჯანდაცვის ბიუჯეტს.</t>
    </r>
  </si>
  <si>
    <r>
      <t xml:space="preserve">35 03 02 08  - </t>
    </r>
    <r>
      <rPr>
        <sz val="12"/>
        <rFont val="Sylfaen"/>
        <family val="1"/>
      </rPr>
      <t xml:space="preserve">2018 წელს ცენტრს ევალება პირველი რიგის მედიკამენტების (სრულად) და მეორე რიგის მედიკამენტების სრული ღირებულების არაუმეტეს 50%-ის შესყიდვა, 2019 წელს კი გათვალისწინებულია მეორე რიგის მედიკამენტების სრული ღირებულების არაუმეტეს 75%-ის შესყიდვა;
 2019 წლიდან ARV მკურნალობის მონიტორინგის ტესტ-სისტემების შესყიდვა სრულად;
 ასევე, გლობალური ფონდის პროგრამის ფარგლებში სახელმწიფოზე გადმოსული ვალდებულებების ფინანსური უზრუნველყოფა
</t>
    </r>
  </si>
  <si>
    <r>
      <t xml:space="preserve">35 03  02 09 - </t>
    </r>
    <r>
      <rPr>
        <sz val="12"/>
        <rFont val="Sylfaen"/>
        <family val="1"/>
      </rPr>
      <t xml:space="preserve"> 2018 წელს ჯანმრთელობის მსოფლიო ორგანიზაციის მიერ გამოცემული ანტენატალური მოვლის ახალი გაიდლაინის რეკომენდაციების შესაბამისად, განახლდა ანტენატალური  მოვლის ეროვნული გაიდლაინი, რაც ითვალისწინებს ორსულთა ვიზიტების რაოდენობის ზრდას (გაზრდილია 4 ვიზიტიდან 8 ვიზიტამე), შესაბისად, გაიზრდება კომპონენტის ბიუჯეტი (სტატისტიკურად წლის განმავლობაში ნამშობიარებ ქალთა 80% ერთვება ანტენატალურ მოვლაში, ასევე, სერვისების მოცულობის ზრდის შესამისად, გაზრდილია ერთეული ვიზიტების ღირებულება). გაიდლაინით მოწოდებული, ყველა, ზემოაღნიშნული ცვლილება პირდაპირ კავშირშია დედათა და ბავშვთა სიკვდილობასთან და პირდაპირპროპორციულად იწვევს აღნიშნული მაჩვენებლების შემცირებას. შესაბამისად, კრიტიკულად მნშივნელოვანია პროგრამული ბიუჯეტის მატება.</t>
    </r>
  </si>
  <si>
    <r>
      <t xml:space="preserve">35 03 02 12 - </t>
    </r>
    <r>
      <rPr>
        <sz val="12"/>
        <rFont val="Sylfaen"/>
        <family val="1"/>
        <charset val="204"/>
      </rPr>
      <t xml:space="preserve">საქართველოში C ჰეპატიტის ელიმინაციის 2016-2020 წლების სტრატეგიის შესაბამისად დაგეგმილია მკურნალობის სერვისის დეცენტრალიზაცია, რაც გამოიწვევს „C ჰეპატიტის მართვის“ სახელმწიფო პროგრამაში“ დამატებითი მიმწოდებლების ჩართვას, პაციენტთა რაოდენობის ზრდას და შესაბამისად, სკრინინგულ/ კონფირმაციულ კვლევებზე გაზრდილ მოთხოვნას. აღნიშნული სტრატეგიის საფუძველზე, დაგეგმილია რიგი ღონისძიებების განხორციელება, რომელიც მოითხოვს დამატებითი ფინანსური რესურსის ალოკაციას, კერძოდ:
 სკრინინგული კვლევების მოცვის არეალის გაფართოება გეოგრაფიული ხელმისაწვდომობის გაზრდის გზით;
 C ჰეპატიტზე სკრინინგით გამოვლენილი საეჭვო დადებითი შემთხვევების სისხლის ნიმუშების მოგროვება და რეფერალი დამატებითი კონფირმაციული კვლევების ჩასატარებლად;
 ჰოსპიტალიზირებული პაციენტების,  „უსაფრთხო სისხლისა“ და „დედათა და ბავშვთა ჯანმრთელობის“ სახელმწიფო პროგრამების ფარგლებში გამოვლენილი C ჰეპატიტზე სკრინინგით დადებითი ნიმუშების კონფირმაციული კვლევა HCV core antigen მეთოდით (მთლიანად ფინანსდება სახელმწიფოს მხრიდან), ხოლო აღნიშნული მეთოდით მიღებული უარყოფითი შედეგის მქონე ნიმუშების კვლევა – HCV რნმ პჯრ მეთოდით (მთლიანად ფინანსდება სახელმწიფოს მხრიდან);    󠄂
</t>
    </r>
  </si>
  <si>
    <r>
      <t xml:space="preserve">35 03 03 01 - </t>
    </r>
    <r>
      <rPr>
        <sz val="12"/>
        <rFont val="Sylfaen"/>
        <family val="1"/>
      </rPr>
      <t xml:space="preserve"> 2017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გაძლიერებისა და სტაციონარული სერვისების სრულყოფილად მიწოდების უზრუნველსაყოფად.</t>
    </r>
    <r>
      <rPr>
        <b/>
        <sz val="12"/>
        <rFont val="Sylfaen"/>
        <family val="1"/>
      </rPr>
      <t xml:space="preserve">
</t>
    </r>
  </si>
  <si>
    <r>
      <t xml:space="preserve">35 03 03 02 - </t>
    </r>
    <r>
      <rPr>
        <sz val="12"/>
        <rFont val="Sylfaen"/>
        <family val="1"/>
        <charset val="204"/>
      </rPr>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r>
  </si>
  <si>
    <r>
      <t xml:space="preserve">35 03 03 03 - </t>
    </r>
    <r>
      <rPr>
        <sz val="12"/>
        <rFont val="Sylfaen"/>
        <family val="1"/>
        <charset val="204"/>
      </rPr>
      <t xml:space="preserve">ბიუჯეტის ზრდა განპირობებულია პაციენტთა სავარაუდო საპროგნოზო ზრდით </t>
    </r>
  </si>
  <si>
    <r>
      <t xml:space="preserve">35 03 03 04 -  </t>
    </r>
    <r>
      <rPr>
        <sz val="12"/>
        <rFont val="Sylfaen"/>
        <family val="1"/>
        <charset val="204"/>
      </rPr>
      <t>პროგრამის ფარგლებში გათვალისწინებულია პაციენტთა პროგნოზული ზრდა, ასევე,</t>
    </r>
    <r>
      <rPr>
        <b/>
        <sz val="12"/>
        <rFont val="Sylfaen"/>
        <family val="1"/>
      </rPr>
      <t xml:space="preserve">  </t>
    </r>
    <r>
      <rPr>
        <sz val="12"/>
        <rFont val="Sylfaen"/>
        <family val="1"/>
      </rPr>
      <t>2018 წლის საბიუჯეტო რესურსის ფარგლებში, დაფიქსირდა დეფიციტი მედიკამენტების შესყიდვის კომპონენტში.  მიზანშეწონილია 2019 დაიგეგმოს არსებული გამოცდილების გათვალისწინებით</t>
    </r>
    <r>
      <rPr>
        <b/>
        <sz val="12"/>
        <rFont val="Sylfaen"/>
        <family val="1"/>
      </rPr>
      <t xml:space="preserve">
</t>
    </r>
  </si>
  <si>
    <r>
      <t xml:space="preserve">35 03 03 05 - </t>
    </r>
    <r>
      <rPr>
        <sz val="12"/>
        <rFont val="Sylfaen"/>
        <family val="1"/>
        <charset val="204"/>
      </rPr>
      <t>გათვალისწინებულია პაციენტთა პროგნოზული ზრდა, ასევე, პროგრამის მოცვის გეოგრაფიული არეალის გაფართოვება</t>
    </r>
  </si>
  <si>
    <r>
      <t>35 03 03 06 - პ</t>
    </r>
    <r>
      <rPr>
        <sz val="12"/>
        <rFont val="Sylfaen"/>
        <family val="1"/>
        <charset val="204"/>
      </rPr>
      <t>როგრამას ემატება ფილტვების იდიოპათური ფიბროზის სამკურნალო მედიკამენტის შესყიდვის კომპონენტი (მედიკამენტი 2 წელია ფინანსდება რეფერალური მომსახურების პროგრამიდან და მიზანშეწონილია არსობრივად ინტეგრირდეს იშვიათი დაავადებების პროგრამის ქვეშ). ასევე, გათვალისწინებულია სხვა კომპონენტების ფარგლებში პაციენტების პროგნოზული ზრდა და შესაბამისად საჭირო მედიკამენტისა და ღირებულების ზრდაც.</t>
    </r>
  </si>
  <si>
    <r>
      <t xml:space="preserve">35 03 03 09 - </t>
    </r>
    <r>
      <rPr>
        <sz val="12"/>
        <rFont val="Sylfaen"/>
        <family val="1"/>
      </rPr>
      <t>პროგრამის ფარგლებში გათვალისწინებული ვალდებულებების შესასრულებლად (ძუძუს კიბო,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2019 და მომდევნო წლები დაიგეგმოს არსებული სურათის გათვალისწინებით.</t>
    </r>
    <r>
      <rPr>
        <b/>
        <sz val="12"/>
        <rFont val="Sylfaen"/>
        <family val="1"/>
      </rPr>
      <t xml:space="preserve">
</t>
    </r>
  </si>
  <si>
    <r>
      <t>35 03 03 08 -</t>
    </r>
    <r>
      <rPr>
        <sz val="12"/>
        <rFont val="Sylfaen"/>
        <family val="1"/>
        <charset val="204"/>
      </rPr>
      <t xml:space="preserve">პირველადი ჯანდაცვის მიმართულებით დაგეგმილი რეფორმის ღონისძიებების გათვალისწინებით, დაიგეგმა ბიუჯეტის დაახლოებით 25%-იანი ზრდა </t>
    </r>
  </si>
  <si>
    <r>
      <t>35 03 03 11-</t>
    </r>
    <r>
      <rPr>
        <sz val="12"/>
        <rFont val="Sylfaen"/>
        <family val="1"/>
      </rPr>
      <t xml:space="preserve"> აღნიშნული ღონისძიება დაემატა 2017 წლის 26 აპრილიდან და გათვალისწინებულია იმ ბენეფიციარებისთვის, რომლებიც რეგისტრირებული არიან „სოციალურად დაუცველი ოჯახების მონაცემთა ერთიან ბაზაში“ და მინიჭებული აქვთ  სარეიტინგო  ქულა, რომელიც  არ აღემატება 100 000-სს.  ფინანსური ხელმისაწვდომობის გაზრდის გზით ქრონიკული დაავადების მქონე პირები უზრუნველყოფილი არიან მედიკამენტებით. პროგრამის ფარგლებში დაგეგმილია, როგორც მიზნობრივი ჯგუფების, ასევე, მედიკამენტების ჩამონათვალის ზრდა.</t>
    </r>
  </si>
  <si>
    <r>
      <t xml:space="preserve">35 03 02 03 -  </t>
    </r>
    <r>
      <rPr>
        <sz val="12"/>
        <rFont val="Sylfaen"/>
        <family val="1"/>
        <charset val="204"/>
      </rPr>
      <t xml:space="preserve">მუნიციპალურ დონეზე არსებულ სჯდ ცენტრებს/სამსახურებს დაევალათ მიმდინარე წლის ჯანმრთელობის დაცვის სახელმწიფო პროგრამების ფარგლებში განხორციელებული ღონისძიებებისთვის ეპიდზედამხედველობითი მხარდაჭერის უზრუნველყოფა, მ. შ. ცენტრის გენერალური დირექტორის ინდივიდუალური ადმინისტრაციულ-სამართლებრივი აქტით დამტკიცებული წესის შესაბამისად, შემდგომ დიაგნოსტიკურ კვლევებში ჩართვის მიზნით, C ჰეპატიტზე სკრინინგული კვლევით გამოვლენილი დადებითი შედეგების მქონე იმ ბენეფიციართა მიდევნება და ზედამხედველობა, რომელთაც С ჰეპატიტზე სკრინინგით დადებითი სტატუსი განესაზღვრათ 6 ან/და მეტი თვის წინ, იდენტიფიცირებულნი არიან C ჰეპატიტის სკრინინგის ერთიანი ელექტრონული სისტემის მეშვეობით, მაგრამ არა აქვთ ჩატარებული შემდგომი დიაგნოსტიკური კვლევები. აღნიშნული ღონისძიების განხორციელება მოითხოვს დამატებითი ფინანსური რესურსის გამოყოფას; 
 ასევე, 2019 წლიდან იგეგმება სჯდ ცენტრების თამბაქოს კანონდებლობაში განხორციელებული ცვლილებების შესრულების მონიტორინგის განხორციელებაში აქტიური ჩართულობა;
 დაგეგმილია საბონიფიკაციო სამუშაოების გაფართოება, რომელიც ერთი მხრივ, მოითხოვს დამატებითი საბონიფიკაციო საშუალებების შესყიდვას და მეორე მხრივ, მომსახურების მოცულობების გაზრდას. 
</t>
    </r>
  </si>
  <si>
    <r>
      <t>35 03 01-</t>
    </r>
    <r>
      <rPr>
        <sz val="12"/>
        <rFont val="Sylfaen"/>
        <family val="1"/>
      </rPr>
      <t>2019-2022 წლები გაზრდილია პროგრამის ხარჯვის დინამიკიდან გამომდინარე, ასევე ემატება ინფექციური დაავადებების მართვის სახელმწიფო პროგრამისთვის გათვალისწინებული ბიუჯეტი, ასევე თანდაყოლილი კარდიოქირურგიისთვის (ამ ეტაპზე გათვალისწინებულია რეფერალური მომსახურების სახელმწიფო პროგრამის ფარგლებში და უნდა ინტეგრირდეს საყოველთაო ჯანდაცვის პროგრამაში) საჭირო ბიუჯეტი (დაახლოებით 8 000 000 ლარის ოდენობით)</t>
    </r>
  </si>
  <si>
    <r>
      <t xml:space="preserve">35 03 02 02- </t>
    </r>
    <r>
      <rPr>
        <sz val="12"/>
        <rFont val="Sylfaen"/>
        <family val="1"/>
      </rPr>
      <t xml:space="preserve">იმუნიზაცია-2019 წელს შესასყიდი ვაქცინების რაოდენობა, მათი ერთეულების სავარაუდო ღირებულებები და უკვე გაფორმებული მრავალწლიანი ხელშეკრულებებით აღებული ვალდებულებები ჯამში შეადგენს 25მლნ ლარზე მეტს, დოლარის გაცვლითი კურსის 2,5 ლარზე გაანგარიშებით; რუტინული ვაქცინებისა და ასაცრელი მასალების შესასყიდად საჭიროა დაახლოებით -16 000 000  ლარზე მეტი; ანტირაბიული სამკურნალო საშუალებების შესყიდვის სავარაუდო ღირებულება (ჯანმოს მიერ პრეკვალიფიცირებული ვაქცინის სავარაუდო ფასის გათვალისწინებით, ერთი დოზა - 10 აშშ დოლარი) – 8 000 000 ლარზე მეტი; სპეციფიკური შრატებისა და ვაქცინების შესყიდვა - 100 000 ლარზე მეტი; გრიპის საწინააღმდეგო ვაქცინის შესყიდვა - 400 000 ლარზე მეტი; აცრა-ვიზიტისა და ექიმის კონსულტაციის მომსახურება - 30 000 ლარი. </t>
    </r>
  </si>
  <si>
    <r>
      <t xml:space="preserve">35 03 02 04 - </t>
    </r>
    <r>
      <rPr>
        <sz val="12"/>
        <rFont val="Sylfaen"/>
        <family val="1"/>
        <charset val="204"/>
      </rPr>
      <t>უსაფრთხო სისხლის პროგრამის ფარგლებში C ჰეპატიტის ელიმინაციის სტრატეგიით გათვალისწინებული ღონისძიებების უზრუნველსაყოფად, დაგეგმილია ხარისხის კონტროლისა და უანგარო დონორობის აქტივობების გაძლიერება</t>
    </r>
  </si>
  <si>
    <r>
      <t>35 03 02 10 -</t>
    </r>
    <r>
      <rPr>
        <sz val="12"/>
        <rFont val="Sylfaen"/>
        <family val="1"/>
        <charset val="204"/>
      </rPr>
      <t xml:space="preserve"> პროგრამის ფარგლებში 2017 წლის 1 ივლისიდან ინტეგრირებულია გლობალური ფონდის დაფინანსებით მიმდინარე პროგრამა.  აღნიშნული პაციენტებისათვის როგორც სერვისების მიწოდება, ისე მედიკამენტის შესყიდვა სრულად უნდა უზრუნველყოს სახელმწიფომ, ასევე, პროგრამაში ჩანაცვლებით თერაპიაზე არსებული თანაგადახდის მოხსნის პირდაპირპროპორციულად გაზრდილია პაციენტთა მომართვიანობა, რაც შესაბამისად, იწვევს ბიუჯეტის პროპორციულ ზრდას. ასევე, გაზრდილია სტაციონარული დეტოქსიკაციისა და პირველადი რეაბლიტაციის კომპონენტის ბიუჯეტი პროგნოზულად პაციენტების ზრდის გათვალისწინებით, ასევე რეაბილიტაციის კომპონენტის გაძლიერების გათვალისწინებით.</t>
    </r>
    <r>
      <rPr>
        <b/>
        <sz val="12"/>
        <rFont val="Sylfae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</si>
</sst>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L_a_r_i_-;\-* #,##0.00\ _L_a_r_i_-;_-* &quot;-&quot;??\ _L_a_r_i_-;_-@_-"/>
    <numFmt numFmtId="165" formatCode="#,##0.0"/>
    <numFmt numFmtId="166" formatCode="0.0"/>
  </numFmts>
  <fonts count="3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0"/>
      <name val="Arial"/>
      <family val="2"/>
    </font>
    <font>
      <b/>
      <sz val="12"/>
      <name val="Sylfaen"/>
      <family val="1"/>
    </font>
    <font>
      <sz val="11"/>
      <color indexed="8"/>
      <name val="Calibri"/>
      <family val="2"/>
    </font>
    <font>
      <sz val="11"/>
      <color rgb="FF000000"/>
      <name val="Calibri"/>
      <family val="2"/>
      <scheme val="minor"/>
    </font>
    <font>
      <b/>
      <u/>
      <sz val="12"/>
      <name val="Sylfaen"/>
      <family val="1"/>
    </font>
    <font>
      <b/>
      <sz val="12"/>
      <name val="Calibri"/>
      <family val="2"/>
      <scheme val="minor"/>
    </font>
    <font>
      <b/>
      <sz val="12"/>
      <name val="Arial"/>
      <family val="2"/>
    </font>
    <font>
      <b/>
      <sz val="13"/>
      <name val="Calibri"/>
      <family val="2"/>
      <scheme val="minor"/>
    </font>
    <font>
      <b/>
      <sz val="13"/>
      <name val="Arial"/>
      <family val="2"/>
    </font>
    <font>
      <b/>
      <sz val="13"/>
      <name val="Sylfaen"/>
      <family val="1"/>
    </font>
    <font>
      <b/>
      <sz val="15"/>
      <name val="Calibri"/>
      <family val="2"/>
      <scheme val="minor"/>
    </font>
    <font>
      <b/>
      <sz val="15"/>
      <name val="Arial"/>
      <family val="2"/>
    </font>
    <font>
      <b/>
      <sz val="15"/>
      <name val="Sylfaen"/>
      <family val="1"/>
    </font>
    <font>
      <b/>
      <sz val="16"/>
      <name val="Sylfaen"/>
      <family val="1"/>
    </font>
    <font>
      <b/>
      <i/>
      <sz val="12"/>
      <name val="Sylfaen"/>
      <family val="1"/>
    </font>
    <font>
      <b/>
      <sz val="10"/>
      <name val="Sylfaen"/>
      <family val="1"/>
    </font>
    <font>
      <b/>
      <sz val="10"/>
      <name val="Arial"/>
      <family val="2"/>
    </font>
    <font>
      <b/>
      <sz val="11"/>
      <color rgb="FF333333"/>
      <name val="Sylfaen"/>
      <family val="1"/>
    </font>
    <font>
      <b/>
      <sz val="11"/>
      <color theme="1"/>
      <name val="Calibri"/>
      <family val="2"/>
      <charset val="1"/>
      <scheme val="minor"/>
    </font>
    <font>
      <b/>
      <sz val="11"/>
      <name val="Arial"/>
      <family val="2"/>
    </font>
    <font>
      <b/>
      <sz val="11"/>
      <name val="Calibri"/>
      <family val="2"/>
      <charset val="1"/>
      <scheme val="minor"/>
    </font>
    <font>
      <b/>
      <sz val="11"/>
      <color theme="1"/>
      <name val="Sylfaen"/>
      <family val="1"/>
    </font>
    <font>
      <sz val="12"/>
      <name val="Sylfaen"/>
      <family val="1"/>
    </font>
    <font>
      <sz val="11"/>
      <name val="Sylfaen"/>
      <family val="1"/>
    </font>
    <font>
      <sz val="12"/>
      <name val="Sylfaen"/>
      <family val="1"/>
      <charset val="204"/>
    </font>
    <font>
      <b/>
      <sz val="12"/>
      <name val="Calibri"/>
      <family val="2"/>
      <charset val="1"/>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s>
  <borders count="12">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8"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9" fillId="0" borderId="0"/>
    <xf numFmtId="0" fontId="6"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cellStyleXfs>
  <cellXfs count="70">
    <xf numFmtId="0" fontId="0" fillId="0" borderId="0" xfId="0"/>
    <xf numFmtId="165"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0" fontId="18" fillId="2" borderId="2" xfId="0" applyFont="1" applyFill="1" applyBorder="1" applyAlignment="1">
      <alignment vertical="center" wrapText="1"/>
    </xf>
    <xf numFmtId="165" fontId="16" fillId="2" borderId="2" xfId="0" applyNumberFormat="1" applyFont="1" applyFill="1" applyBorder="1" applyAlignment="1">
      <alignment horizontal="center" vertical="center" wrapText="1"/>
    </xf>
    <xf numFmtId="0" fontId="10" fillId="2" borderId="0" xfId="0" applyFont="1" applyFill="1" applyAlignment="1">
      <alignment vertical="center" wrapText="1"/>
    </xf>
    <xf numFmtId="0" fontId="11" fillId="2"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165" fontId="11" fillId="2" borderId="2"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7" fillId="4" borderId="2" xfId="0" applyFont="1" applyFill="1" applyBorder="1" applyAlignment="1">
      <alignment vertical="center" wrapText="1"/>
    </xf>
    <xf numFmtId="165" fontId="11" fillId="4"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49" fontId="17"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165" fontId="16" fillId="5"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5" fillId="4" borderId="2" xfId="0" applyFont="1" applyFill="1" applyBorder="1" applyAlignment="1">
      <alignment vertical="center" wrapText="1"/>
    </xf>
    <xf numFmtId="165" fontId="13" fillId="4" borderId="2"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165" fontId="4" fillId="2" borderId="0" xfId="0" applyNumberFormat="1" applyFont="1" applyFill="1" applyAlignment="1">
      <alignment vertical="center" wrapText="1"/>
    </xf>
    <xf numFmtId="0" fontId="21"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23" fillId="0" borderId="0" xfId="0" applyFont="1"/>
    <xf numFmtId="0" fontId="4" fillId="2" borderId="2" xfId="0" applyFont="1" applyFill="1" applyBorder="1" applyAlignment="1">
      <alignment vertical="center" wrapText="1"/>
    </xf>
    <xf numFmtId="166" fontId="24" fillId="0" borderId="11" xfId="0" applyNumberFormat="1"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left" vertical="center" wrapText="1"/>
    </xf>
    <xf numFmtId="49" fontId="25" fillId="2" borderId="2" xfId="0" applyNumberFormat="1" applyFont="1" applyFill="1" applyBorder="1" applyAlignment="1">
      <alignment horizontal="center" vertical="center" wrapText="1"/>
    </xf>
    <xf numFmtId="166" fontId="26" fillId="0" borderId="11" xfId="0" applyNumberFormat="1" applyFont="1" applyBorder="1" applyAlignment="1">
      <alignment horizontal="center" vertical="center"/>
    </xf>
    <xf numFmtId="0" fontId="27" fillId="0" borderId="0" xfId="0" applyFont="1"/>
    <xf numFmtId="49" fontId="4" fillId="2" borderId="1"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9"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top" wrapText="1"/>
    </xf>
    <xf numFmtId="0" fontId="29" fillId="2" borderId="0" xfId="0" applyFont="1" applyFill="1" applyAlignment="1">
      <alignment horizontal="center" vertical="center" wrapText="1"/>
    </xf>
    <xf numFmtId="0" fontId="29" fillId="2" borderId="0" xfId="0" applyFont="1" applyFill="1" applyAlignment="1">
      <alignment vertical="center" wrapText="1"/>
    </xf>
    <xf numFmtId="0" fontId="4" fillId="0" borderId="0" xfId="0" applyFont="1" applyFill="1" applyBorder="1" applyAlignment="1">
      <alignment horizontal="center" vertical="center" wrapText="1"/>
    </xf>
    <xf numFmtId="0" fontId="7" fillId="0" borderId="0" xfId="0" applyFont="1" applyFill="1" applyAlignment="1">
      <alignment horizontal="left" vertical="center" wrapText="1"/>
    </xf>
    <xf numFmtId="0" fontId="4" fillId="0" borderId="0" xfId="0" applyFont="1" applyFill="1" applyAlignment="1">
      <alignment vertical="center" wrapText="1"/>
    </xf>
    <xf numFmtId="0" fontId="28" fillId="0" borderId="0" xfId="0" applyFont="1" applyFill="1" applyAlignment="1">
      <alignment horizontal="left" vertical="center" wrapText="1"/>
    </xf>
    <xf numFmtId="0" fontId="26" fillId="0" borderId="11" xfId="0" applyFont="1" applyFill="1" applyBorder="1" applyAlignment="1">
      <alignment horizontal="center" vertical="center" wrapText="1"/>
    </xf>
    <xf numFmtId="0" fontId="26" fillId="0" borderId="11" xfId="0" applyFont="1" applyBorder="1" applyAlignment="1">
      <alignment horizontal="center" vertical="center"/>
    </xf>
    <xf numFmtId="0" fontId="26" fillId="0" borderId="11" xfId="0" applyFont="1" applyFill="1" applyBorder="1" applyAlignment="1">
      <alignment horizontal="left" vertical="center" wrapText="1"/>
    </xf>
    <xf numFmtId="166" fontId="26" fillId="0" borderId="11" xfId="0" applyNumberFormat="1" applyFont="1" applyFill="1" applyBorder="1" applyAlignment="1">
      <alignment horizontal="center" vertical="center"/>
    </xf>
    <xf numFmtId="165" fontId="31" fillId="2" borderId="2" xfId="0" applyNumberFormat="1" applyFont="1" applyFill="1" applyBorder="1" applyAlignment="1">
      <alignment horizontal="center" vertical="center" wrapText="1"/>
    </xf>
    <xf numFmtId="0" fontId="26" fillId="0" borderId="0" xfId="0" applyFont="1" applyFill="1"/>
  </cellXfs>
  <cellStyles count="1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T254"/>
  <sheetViews>
    <sheetView view="pageBreakPreview" zoomScale="85" zoomScaleNormal="100" zoomScaleSheetLayoutView="85" workbookViewId="0">
      <pane xSplit="4" ySplit="8" topLeftCell="E225" activePane="bottomRight" state="frozen"/>
      <selection pane="topRight" activeCell="E1" sqref="E1"/>
      <selection pane="bottomLeft" activeCell="A8" sqref="A8"/>
      <selection pane="bottomRight" activeCell="B237" sqref="B237:T237"/>
    </sheetView>
  </sheetViews>
  <sheetFormatPr defaultColWidth="9.140625" defaultRowHeight="15" x14ac:dyDescent="0.25"/>
  <cols>
    <col min="1" max="1" width="4" style="27" customWidth="1"/>
    <col min="2" max="2" width="11.42578125" style="29" customWidth="1"/>
    <col min="3" max="3" width="13" style="29" customWidth="1"/>
    <col min="4" max="4" width="65" style="28" customWidth="1"/>
    <col min="5" max="5" width="16" style="28" customWidth="1"/>
    <col min="6" max="6" width="17" style="28" customWidth="1"/>
    <col min="7" max="8" width="14.85546875" style="28" customWidth="1"/>
    <col min="9" max="9" width="16" style="28" customWidth="1"/>
    <col min="10" max="10" width="17.5703125" style="28" customWidth="1"/>
    <col min="11" max="11" width="14.85546875" style="28" customWidth="1"/>
    <col min="12" max="12" width="14.140625" style="29" customWidth="1"/>
    <col min="13" max="13" width="17.85546875" style="28" customWidth="1"/>
    <col min="14" max="14" width="16.7109375" style="28" customWidth="1"/>
    <col min="15" max="15" width="14.85546875" style="28" customWidth="1"/>
    <col min="16" max="16" width="14.140625" style="29" customWidth="1"/>
    <col min="17" max="17" width="17.85546875" style="28" customWidth="1"/>
    <col min="18" max="18" width="16.7109375" style="28" customWidth="1"/>
    <col min="19" max="19" width="14.85546875" style="28" customWidth="1"/>
    <col min="20" max="20" width="14.140625" style="29" customWidth="1"/>
    <col min="21" max="16384" width="9.140625" style="28"/>
  </cols>
  <sheetData>
    <row r="3" spans="1:20" ht="21" x14ac:dyDescent="0.25">
      <c r="B3" s="55" t="s">
        <v>278</v>
      </c>
      <c r="C3" s="55"/>
      <c r="D3" s="55"/>
      <c r="E3" s="55"/>
      <c r="F3" s="55"/>
      <c r="G3" s="55"/>
      <c r="H3" s="55"/>
      <c r="I3" s="55"/>
      <c r="J3" s="55"/>
      <c r="K3" s="55"/>
      <c r="L3" s="55"/>
      <c r="M3" s="55"/>
      <c r="N3" s="55"/>
      <c r="O3" s="55"/>
      <c r="P3" s="55"/>
      <c r="T3" s="28"/>
    </row>
    <row r="4" spans="1:20" x14ac:dyDescent="0.25">
      <c r="O4" s="30"/>
      <c r="S4" s="30"/>
    </row>
    <row r="5" spans="1:20" ht="18" x14ac:dyDescent="0.25">
      <c r="G5" s="30"/>
      <c r="K5" s="30"/>
      <c r="O5" s="52"/>
      <c r="P5" s="52"/>
      <c r="S5" s="52" t="s">
        <v>66</v>
      </c>
      <c r="T5" s="52"/>
    </row>
    <row r="6" spans="1:20" ht="18" x14ac:dyDescent="0.25">
      <c r="A6" s="45"/>
      <c r="B6" s="46" t="s">
        <v>0</v>
      </c>
      <c r="C6" s="46" t="s">
        <v>1</v>
      </c>
      <c r="D6" s="46" t="s">
        <v>2</v>
      </c>
      <c r="E6" s="53"/>
      <c r="F6" s="54"/>
      <c r="G6" s="54"/>
      <c r="H6" s="54"/>
      <c r="I6" s="54"/>
      <c r="J6" s="54"/>
      <c r="K6" s="54"/>
      <c r="L6" s="54"/>
      <c r="M6" s="54"/>
      <c r="N6" s="54"/>
      <c r="O6" s="54"/>
      <c r="P6" s="54"/>
      <c r="Q6" s="54"/>
      <c r="R6" s="54"/>
      <c r="S6" s="54"/>
      <c r="T6" s="54"/>
    </row>
    <row r="7" spans="1:20" ht="18" x14ac:dyDescent="0.25">
      <c r="A7" s="45"/>
      <c r="B7" s="47"/>
      <c r="C7" s="47"/>
      <c r="D7" s="47"/>
      <c r="E7" s="49" t="s">
        <v>3</v>
      </c>
      <c r="F7" s="50"/>
      <c r="G7" s="50"/>
      <c r="H7" s="51"/>
      <c r="I7" s="49" t="s">
        <v>60</v>
      </c>
      <c r="J7" s="50"/>
      <c r="K7" s="50"/>
      <c r="L7" s="51"/>
      <c r="M7" s="49" t="s">
        <v>64</v>
      </c>
      <c r="N7" s="50"/>
      <c r="O7" s="50"/>
      <c r="P7" s="51"/>
      <c r="Q7" s="49" t="s">
        <v>277</v>
      </c>
      <c r="R7" s="50"/>
      <c r="S7" s="50"/>
      <c r="T7" s="51"/>
    </row>
    <row r="8" spans="1:20" ht="105" x14ac:dyDescent="0.25">
      <c r="A8" s="45"/>
      <c r="B8" s="48"/>
      <c r="C8" s="48"/>
      <c r="D8" s="48"/>
      <c r="E8" s="2" t="s">
        <v>4</v>
      </c>
      <c r="F8" s="31" t="s">
        <v>5</v>
      </c>
      <c r="G8" s="31" t="s">
        <v>6</v>
      </c>
      <c r="H8" s="31" t="s">
        <v>7</v>
      </c>
      <c r="I8" s="2" t="s">
        <v>4</v>
      </c>
      <c r="J8" s="31" t="s">
        <v>5</v>
      </c>
      <c r="K8" s="31" t="s">
        <v>6</v>
      </c>
      <c r="L8" s="31" t="s">
        <v>7</v>
      </c>
      <c r="M8" s="2" t="s">
        <v>4</v>
      </c>
      <c r="N8" s="31" t="s">
        <v>5</v>
      </c>
      <c r="O8" s="31" t="s">
        <v>6</v>
      </c>
      <c r="P8" s="31" t="s">
        <v>7</v>
      </c>
      <c r="Q8" s="2" t="s">
        <v>4</v>
      </c>
      <c r="R8" s="31" t="s">
        <v>5</v>
      </c>
      <c r="S8" s="31" t="s">
        <v>6</v>
      </c>
      <c r="T8" s="31" t="s">
        <v>7</v>
      </c>
    </row>
    <row r="9" spans="1:20" ht="20.25" x14ac:dyDescent="0.25">
      <c r="B9" s="19" t="s">
        <v>10</v>
      </c>
      <c r="C9" s="20"/>
      <c r="D9" s="21" t="s">
        <v>11</v>
      </c>
      <c r="E9" s="22">
        <f>SUM(F9:H9)</f>
        <v>1044544.825</v>
      </c>
      <c r="F9" s="22">
        <f>F13+F17+F127+F226</f>
        <v>1044444.825</v>
      </c>
      <c r="G9" s="22">
        <f t="shared" ref="F9:H12" si="0">G13+G17+G127+G226</f>
        <v>0</v>
      </c>
      <c r="H9" s="22">
        <f t="shared" si="0"/>
        <v>100</v>
      </c>
      <c r="I9" s="22">
        <f t="shared" ref="I9:I49" si="1">SUM(J9:L9)</f>
        <v>1073779.0062500001</v>
      </c>
      <c r="J9" s="22">
        <f>J13+J17+J127+J226</f>
        <v>1073679.0062500001</v>
      </c>
      <c r="K9" s="22">
        <f t="shared" ref="J9:L12" si="2">K13+K17+K127+K226</f>
        <v>0</v>
      </c>
      <c r="L9" s="22">
        <f t="shared" si="2"/>
        <v>100</v>
      </c>
      <c r="M9" s="22">
        <f t="shared" ref="M9:M49" si="3">SUM(N9:P9)</f>
        <v>1104834.992875</v>
      </c>
      <c r="N9" s="22">
        <f>N13+N17+N127+N226</f>
        <v>1104734.992875</v>
      </c>
      <c r="O9" s="22">
        <f t="shared" ref="N9:P12" si="4">O13+O17+O127+O226</f>
        <v>0</v>
      </c>
      <c r="P9" s="22">
        <f t="shared" si="4"/>
        <v>100</v>
      </c>
      <c r="Q9" s="22">
        <f t="shared" ref="Q9:Q69" si="5">SUM(R9:T9)</f>
        <v>1135996.9471625001</v>
      </c>
      <c r="R9" s="22">
        <f>R13+R17+R127+R226</f>
        <v>1135896.9471625001</v>
      </c>
      <c r="S9" s="22">
        <f t="shared" ref="R9:T12" si="6">S13+S17+S127+S226</f>
        <v>0</v>
      </c>
      <c r="T9" s="22">
        <f t="shared" si="6"/>
        <v>100</v>
      </c>
    </row>
    <row r="10" spans="1:20" s="8" customFormat="1" ht="20.25" x14ac:dyDescent="0.25">
      <c r="A10" s="3"/>
      <c r="B10" s="4"/>
      <c r="C10" s="5"/>
      <c r="D10" s="6" t="s">
        <v>61</v>
      </c>
      <c r="E10" s="7">
        <f t="shared" ref="E10:E49" si="7">SUM(F10:H10)</f>
        <v>3690</v>
      </c>
      <c r="F10" s="7">
        <f t="shared" si="0"/>
        <v>3690</v>
      </c>
      <c r="G10" s="7">
        <f t="shared" si="0"/>
        <v>0</v>
      </c>
      <c r="H10" s="7">
        <f t="shared" si="0"/>
        <v>0</v>
      </c>
      <c r="I10" s="7">
        <f t="shared" si="1"/>
        <v>3690</v>
      </c>
      <c r="J10" s="7">
        <f t="shared" si="2"/>
        <v>3690</v>
      </c>
      <c r="K10" s="7">
        <f t="shared" si="2"/>
        <v>0</v>
      </c>
      <c r="L10" s="7">
        <f t="shared" si="2"/>
        <v>0</v>
      </c>
      <c r="M10" s="7">
        <f t="shared" si="3"/>
        <v>3690</v>
      </c>
      <c r="N10" s="7">
        <f t="shared" si="4"/>
        <v>3690</v>
      </c>
      <c r="O10" s="7">
        <f t="shared" si="4"/>
        <v>0</v>
      </c>
      <c r="P10" s="7">
        <f t="shared" si="4"/>
        <v>0</v>
      </c>
      <c r="Q10" s="7">
        <f t="shared" si="5"/>
        <v>3690</v>
      </c>
      <c r="R10" s="7">
        <f t="shared" si="6"/>
        <v>3690</v>
      </c>
      <c r="S10" s="7">
        <f t="shared" si="6"/>
        <v>0</v>
      </c>
      <c r="T10" s="7">
        <f t="shared" si="6"/>
        <v>0</v>
      </c>
    </row>
    <row r="11" spans="1:20" s="8" customFormat="1" ht="20.25" x14ac:dyDescent="0.25">
      <c r="A11" s="3"/>
      <c r="B11" s="4"/>
      <c r="C11" s="5"/>
      <c r="D11" s="6" t="s">
        <v>62</v>
      </c>
      <c r="E11" s="32">
        <f t="shared" si="7"/>
        <v>0</v>
      </c>
      <c r="F11" s="32">
        <f t="shared" si="0"/>
        <v>0</v>
      </c>
      <c r="G11" s="32">
        <f t="shared" si="0"/>
        <v>0</v>
      </c>
      <c r="H11" s="32">
        <f t="shared" si="0"/>
        <v>0</v>
      </c>
      <c r="I11" s="32">
        <f t="shared" si="1"/>
        <v>0</v>
      </c>
      <c r="J11" s="32">
        <f t="shared" si="2"/>
        <v>0</v>
      </c>
      <c r="K11" s="32">
        <f t="shared" si="2"/>
        <v>0</v>
      </c>
      <c r="L11" s="32">
        <f t="shared" si="2"/>
        <v>0</v>
      </c>
      <c r="M11" s="32">
        <f t="shared" si="3"/>
        <v>0</v>
      </c>
      <c r="N11" s="32">
        <f t="shared" si="4"/>
        <v>0</v>
      </c>
      <c r="O11" s="32">
        <f t="shared" si="4"/>
        <v>0</v>
      </c>
      <c r="P11" s="32">
        <f t="shared" si="4"/>
        <v>0</v>
      </c>
      <c r="Q11" s="32">
        <f t="shared" si="5"/>
        <v>0</v>
      </c>
      <c r="R11" s="32">
        <f t="shared" si="6"/>
        <v>0</v>
      </c>
      <c r="S11" s="32">
        <f t="shared" si="6"/>
        <v>0</v>
      </c>
      <c r="T11" s="32">
        <f t="shared" si="6"/>
        <v>0</v>
      </c>
    </row>
    <row r="12" spans="1:20" s="8" customFormat="1" ht="20.25" x14ac:dyDescent="0.25">
      <c r="A12" s="3"/>
      <c r="B12" s="4"/>
      <c r="C12" s="5"/>
      <c r="D12" s="6" t="s">
        <v>63</v>
      </c>
      <c r="E12" s="32">
        <f t="shared" si="7"/>
        <v>3690</v>
      </c>
      <c r="F12" s="32">
        <f t="shared" si="0"/>
        <v>3690</v>
      </c>
      <c r="G12" s="32">
        <f t="shared" si="0"/>
        <v>0</v>
      </c>
      <c r="H12" s="32">
        <f t="shared" si="0"/>
        <v>0</v>
      </c>
      <c r="I12" s="32">
        <f t="shared" si="1"/>
        <v>3690</v>
      </c>
      <c r="J12" s="32">
        <f t="shared" si="2"/>
        <v>3690</v>
      </c>
      <c r="K12" s="32">
        <f t="shared" si="2"/>
        <v>0</v>
      </c>
      <c r="L12" s="32">
        <f t="shared" si="2"/>
        <v>0</v>
      </c>
      <c r="M12" s="32">
        <f t="shared" si="3"/>
        <v>3690</v>
      </c>
      <c r="N12" s="32">
        <f t="shared" si="4"/>
        <v>3690</v>
      </c>
      <c r="O12" s="32">
        <f t="shared" si="4"/>
        <v>0</v>
      </c>
      <c r="P12" s="32">
        <f t="shared" si="4"/>
        <v>0</v>
      </c>
      <c r="Q12" s="32">
        <f t="shared" si="5"/>
        <v>3690</v>
      </c>
      <c r="R12" s="32">
        <f t="shared" si="6"/>
        <v>3690</v>
      </c>
      <c r="S12" s="32">
        <f t="shared" si="6"/>
        <v>0</v>
      </c>
      <c r="T12" s="32">
        <f t="shared" si="6"/>
        <v>0</v>
      </c>
    </row>
    <row r="13" spans="1:20" ht="18" x14ac:dyDescent="0.25">
      <c r="B13" s="15" t="s">
        <v>12</v>
      </c>
      <c r="C13" s="16"/>
      <c r="D13" s="17" t="s">
        <v>13</v>
      </c>
      <c r="E13" s="14">
        <f t="shared" si="7"/>
        <v>740000</v>
      </c>
      <c r="F13" s="14">
        <v>740000</v>
      </c>
      <c r="G13" s="14">
        <v>0</v>
      </c>
      <c r="H13" s="14">
        <v>0</v>
      </c>
      <c r="I13" s="14">
        <f t="shared" si="1"/>
        <v>750000</v>
      </c>
      <c r="J13" s="14">
        <v>750000</v>
      </c>
      <c r="K13" s="14">
        <v>0</v>
      </c>
      <c r="L13" s="14">
        <v>0</v>
      </c>
      <c r="M13" s="14">
        <f t="shared" si="3"/>
        <v>760000</v>
      </c>
      <c r="N13" s="14">
        <v>760000</v>
      </c>
      <c r="O13" s="14">
        <v>0</v>
      </c>
      <c r="P13" s="14">
        <v>0</v>
      </c>
      <c r="Q13" s="14">
        <f t="shared" si="5"/>
        <v>770000</v>
      </c>
      <c r="R13" s="14">
        <v>770000</v>
      </c>
      <c r="S13" s="14">
        <v>0</v>
      </c>
      <c r="T13" s="14">
        <v>0</v>
      </c>
    </row>
    <row r="14" spans="1:20" ht="18" x14ac:dyDescent="0.25">
      <c r="B14" s="9"/>
      <c r="C14" s="10"/>
      <c r="D14" s="11" t="s">
        <v>61</v>
      </c>
      <c r="E14" s="12">
        <f t="shared" si="7"/>
        <v>315</v>
      </c>
      <c r="F14" s="12">
        <f>SUM(F15:F16)</f>
        <v>315</v>
      </c>
      <c r="G14" s="12">
        <f t="shared" ref="G14:L14" si="8">SUM(G15:G16)</f>
        <v>0</v>
      </c>
      <c r="H14" s="12">
        <f t="shared" si="8"/>
        <v>0</v>
      </c>
      <c r="I14" s="12">
        <f t="shared" si="1"/>
        <v>315</v>
      </c>
      <c r="J14" s="12">
        <f t="shared" si="8"/>
        <v>315</v>
      </c>
      <c r="K14" s="12">
        <f t="shared" si="8"/>
        <v>0</v>
      </c>
      <c r="L14" s="12">
        <f t="shared" si="8"/>
        <v>0</v>
      </c>
      <c r="M14" s="12">
        <f t="shared" si="3"/>
        <v>315</v>
      </c>
      <c r="N14" s="12">
        <f t="shared" ref="N14:P14" si="9">SUM(N15:N16)</f>
        <v>315</v>
      </c>
      <c r="O14" s="12">
        <f t="shared" si="9"/>
        <v>0</v>
      </c>
      <c r="P14" s="12">
        <f t="shared" si="9"/>
        <v>0</v>
      </c>
      <c r="Q14" s="12">
        <f t="shared" si="5"/>
        <v>315</v>
      </c>
      <c r="R14" s="12">
        <f t="shared" ref="R14:T14" si="10">SUM(R15:R16)</f>
        <v>315</v>
      </c>
      <c r="S14" s="12">
        <f t="shared" si="10"/>
        <v>0</v>
      </c>
      <c r="T14" s="12">
        <f t="shared" si="10"/>
        <v>0</v>
      </c>
    </row>
    <row r="15" spans="1:20" ht="18" x14ac:dyDescent="0.25">
      <c r="B15" s="9"/>
      <c r="C15" s="10"/>
      <c r="D15" s="11" t="s">
        <v>242</v>
      </c>
      <c r="E15" s="12">
        <f t="shared" si="7"/>
        <v>0</v>
      </c>
      <c r="F15" s="12">
        <v>0</v>
      </c>
      <c r="G15" s="12">
        <v>0</v>
      </c>
      <c r="H15" s="12">
        <v>0</v>
      </c>
      <c r="I15" s="12">
        <f t="shared" si="1"/>
        <v>0</v>
      </c>
      <c r="J15" s="12">
        <v>0</v>
      </c>
      <c r="K15" s="12">
        <v>0</v>
      </c>
      <c r="L15" s="12">
        <v>0</v>
      </c>
      <c r="M15" s="12">
        <f t="shared" si="3"/>
        <v>0</v>
      </c>
      <c r="N15" s="12">
        <v>0</v>
      </c>
      <c r="O15" s="12">
        <v>0</v>
      </c>
      <c r="P15" s="12">
        <v>0</v>
      </c>
      <c r="Q15" s="12">
        <f t="shared" si="5"/>
        <v>0</v>
      </c>
      <c r="R15" s="12">
        <v>0</v>
      </c>
      <c r="S15" s="12">
        <v>0</v>
      </c>
      <c r="T15" s="12">
        <v>0</v>
      </c>
    </row>
    <row r="16" spans="1:20" ht="18" x14ac:dyDescent="0.25">
      <c r="B16" s="9"/>
      <c r="C16" s="10"/>
      <c r="D16" s="11" t="s">
        <v>65</v>
      </c>
      <c r="E16" s="12">
        <f>SUM(F16:H16)</f>
        <v>315</v>
      </c>
      <c r="F16" s="12">
        <v>315</v>
      </c>
      <c r="G16" s="12">
        <v>0</v>
      </c>
      <c r="H16" s="12">
        <v>0</v>
      </c>
      <c r="I16" s="12">
        <f t="shared" si="1"/>
        <v>315</v>
      </c>
      <c r="J16" s="12">
        <v>315</v>
      </c>
      <c r="K16" s="12">
        <v>0</v>
      </c>
      <c r="L16" s="12">
        <v>0</v>
      </c>
      <c r="M16" s="12">
        <f t="shared" si="3"/>
        <v>315</v>
      </c>
      <c r="N16" s="12">
        <v>315</v>
      </c>
      <c r="O16" s="12">
        <v>0</v>
      </c>
      <c r="P16" s="12">
        <v>0</v>
      </c>
      <c r="Q16" s="12">
        <f t="shared" si="5"/>
        <v>315</v>
      </c>
      <c r="R16" s="12">
        <v>315</v>
      </c>
      <c r="S16" s="12">
        <v>0</v>
      </c>
      <c r="T16" s="12">
        <v>0</v>
      </c>
    </row>
    <row r="17" spans="2:20" ht="17.25" x14ac:dyDescent="0.25">
      <c r="B17" s="23" t="s">
        <v>14</v>
      </c>
      <c r="C17" s="24"/>
      <c r="D17" s="25" t="s">
        <v>9</v>
      </c>
      <c r="E17" s="26">
        <f>SUM(F17:H17)</f>
        <v>104421</v>
      </c>
      <c r="F17" s="26">
        <f>F21+F31+F41+F50+F57+F63+F76+F87+F97+F108+F119</f>
        <v>104421</v>
      </c>
      <c r="G17" s="26">
        <f>G21+G31+G41+G50+G57+G63+G63+G76+G87+G97+G108+G119</f>
        <v>0</v>
      </c>
      <c r="H17" s="26">
        <f>H21+H31+H41+H50+H57+H63+H63+H76+H87+H97+H108+H119</f>
        <v>0</v>
      </c>
      <c r="I17" s="26">
        <f t="shared" si="1"/>
        <v>111267.5</v>
      </c>
      <c r="J17" s="26">
        <f>J21+J31+J41+J50+J57+J63+J76+J87+J97+J108+J119</f>
        <v>111267.5</v>
      </c>
      <c r="K17" s="26">
        <f>K21+K31+K41+K50+K57+K63+K63+K76+K87+K97+K108+K119</f>
        <v>0</v>
      </c>
      <c r="L17" s="26">
        <f>L21+L31+L41+L50+L57+L63+L63+L76+L87+L97+L108+L119</f>
        <v>0</v>
      </c>
      <c r="M17" s="26">
        <f t="shared" si="3"/>
        <v>119426.136</v>
      </c>
      <c r="N17" s="26">
        <f>N21+N31+N41+N50+N57+N63+N76+N87+N97+N108+N119</f>
        <v>119426.136</v>
      </c>
      <c r="O17" s="26">
        <f>O21+O31+O41+O50+O57+O63+O63+O76+O87+O97+O108+O119</f>
        <v>0</v>
      </c>
      <c r="P17" s="26">
        <f>P21+P31+P41+P50+P57+P63+P63+P76+P87+P97+P108+P119</f>
        <v>0</v>
      </c>
      <c r="Q17" s="26">
        <f t="shared" si="5"/>
        <v>126841.00460000003</v>
      </c>
      <c r="R17" s="26">
        <f>R21+R31+R41+R50+R57+R63+R76+R87+R97+R108+R119</f>
        <v>126841.00460000003</v>
      </c>
      <c r="S17" s="26">
        <f>S21+S31+S41+S50+S57+S63+S63+S76+S87+S97+S108+S119</f>
        <v>0</v>
      </c>
      <c r="T17" s="26">
        <f>T21+T31+T41+T50+T57+T63+T63+T76+T87+T97+T108+T119</f>
        <v>0</v>
      </c>
    </row>
    <row r="18" spans="2:20" ht="18" x14ac:dyDescent="0.25">
      <c r="B18" s="9"/>
      <c r="C18" s="10"/>
      <c r="D18" s="11" t="s">
        <v>61</v>
      </c>
      <c r="E18" s="12">
        <f t="shared" si="7"/>
        <v>80</v>
      </c>
      <c r="F18" s="12">
        <f>SUM(F19:F20)</f>
        <v>80</v>
      </c>
      <c r="G18" s="12">
        <f t="shared" ref="G18" si="11">SUM(G19:G20)</f>
        <v>0</v>
      </c>
      <c r="H18" s="12">
        <f t="shared" ref="H18" si="12">SUM(H19:H20)</f>
        <v>0</v>
      </c>
      <c r="I18" s="12">
        <f t="shared" si="1"/>
        <v>80</v>
      </c>
      <c r="J18" s="12">
        <f t="shared" ref="J18" si="13">SUM(J19:J20)</f>
        <v>80</v>
      </c>
      <c r="K18" s="12">
        <f t="shared" ref="K18" si="14">SUM(K19:K20)</f>
        <v>0</v>
      </c>
      <c r="L18" s="12">
        <f t="shared" ref="L18" si="15">SUM(L19:L20)</f>
        <v>0</v>
      </c>
      <c r="M18" s="12">
        <f t="shared" si="3"/>
        <v>80</v>
      </c>
      <c r="N18" s="12">
        <f t="shared" ref="N18" si="16">SUM(N19:N20)</f>
        <v>80</v>
      </c>
      <c r="O18" s="12">
        <f t="shared" ref="O18" si="17">SUM(O19:O20)</f>
        <v>0</v>
      </c>
      <c r="P18" s="12">
        <f t="shared" ref="P18" si="18">SUM(P19:P20)</f>
        <v>0</v>
      </c>
      <c r="Q18" s="12">
        <f t="shared" si="5"/>
        <v>80</v>
      </c>
      <c r="R18" s="12">
        <f>SUM(R19:R20)</f>
        <v>80</v>
      </c>
      <c r="S18" s="12">
        <f t="shared" ref="S18:T18" si="19">SUM(S19:S20)</f>
        <v>0</v>
      </c>
      <c r="T18" s="12">
        <f t="shared" si="19"/>
        <v>0</v>
      </c>
    </row>
    <row r="19" spans="2:20" ht="18" x14ac:dyDescent="0.25">
      <c r="B19" s="9"/>
      <c r="C19" s="10"/>
      <c r="D19" s="11" t="s">
        <v>242</v>
      </c>
      <c r="E19" s="12">
        <f t="shared" si="7"/>
        <v>0</v>
      </c>
      <c r="F19" s="12">
        <v>0</v>
      </c>
      <c r="G19" s="12">
        <v>0</v>
      </c>
      <c r="H19" s="12">
        <v>0</v>
      </c>
      <c r="I19" s="12">
        <f t="shared" si="1"/>
        <v>0</v>
      </c>
      <c r="J19" s="12">
        <v>0</v>
      </c>
      <c r="K19" s="12">
        <v>0</v>
      </c>
      <c r="L19" s="12">
        <v>0</v>
      </c>
      <c r="M19" s="12">
        <f t="shared" si="3"/>
        <v>0</v>
      </c>
      <c r="N19" s="12">
        <v>0</v>
      </c>
      <c r="O19" s="12">
        <v>0</v>
      </c>
      <c r="P19" s="12">
        <v>0</v>
      </c>
      <c r="Q19" s="12">
        <f t="shared" si="5"/>
        <v>0</v>
      </c>
      <c r="R19" s="12">
        <v>0</v>
      </c>
      <c r="S19" s="12">
        <v>0</v>
      </c>
      <c r="T19" s="12">
        <v>0</v>
      </c>
    </row>
    <row r="20" spans="2:20" ht="18" x14ac:dyDescent="0.25">
      <c r="B20" s="9"/>
      <c r="C20" s="10"/>
      <c r="D20" s="11" t="s">
        <v>65</v>
      </c>
      <c r="E20" s="13">
        <f>SUM(F20:H20)</f>
        <v>80</v>
      </c>
      <c r="F20" s="13">
        <f>F24+F34+F60+F44+F53+F66+F79+F90+F100+F111+F122</f>
        <v>80</v>
      </c>
      <c r="G20" s="13">
        <f>G24+G34+G60+G44+G53+G66+G79+G90+G100+G111+G122</f>
        <v>0</v>
      </c>
      <c r="H20" s="13">
        <f>H24+H34+H60+H44+H53+H66+H79+H90+H100+H111+H122</f>
        <v>0</v>
      </c>
      <c r="I20" s="13">
        <f>SUM(J20:L20)</f>
        <v>80</v>
      </c>
      <c r="J20" s="13">
        <f>J24+J34+J60+J44+J53+J66+J79+J90+J100+J111+J122</f>
        <v>80</v>
      </c>
      <c r="K20" s="13">
        <f>K24+K34+K60+K44+K53+K66+K79+K90+K100+K111+K122</f>
        <v>0</v>
      </c>
      <c r="L20" s="13">
        <f>L24+L34+L60+L44+L53+L66+L79+L90+L100+L111+L122</f>
        <v>0</v>
      </c>
      <c r="M20" s="13">
        <f>SUM(N20:P20)</f>
        <v>80</v>
      </c>
      <c r="N20" s="13">
        <f>N24+N34+N60+N44+N53+N66+N79+N90+N100+N111+N122</f>
        <v>80</v>
      </c>
      <c r="O20" s="13">
        <f>O24+O34+O60+O44+O53+O66+O79+O90+O100+O111+O122</f>
        <v>0</v>
      </c>
      <c r="P20" s="13">
        <f>P24+P34+P60+P44+P53+P66+P79+P90+P100+P111+P122</f>
        <v>0</v>
      </c>
      <c r="Q20" s="13">
        <f>SUM(R20:T20)</f>
        <v>80</v>
      </c>
      <c r="R20" s="13">
        <f>R24+R34+R60+R44+R53+R66+R79+R90+R100+R111+R122</f>
        <v>80</v>
      </c>
      <c r="S20" s="13">
        <f>S24+S34+S60+S44+S53+S66+S79+S90+S100+S111+S122</f>
        <v>0</v>
      </c>
      <c r="T20" s="13">
        <f>T24+T34+T60+T44+T53+T66+T79+T90+T100+T111+T122</f>
        <v>0</v>
      </c>
    </row>
    <row r="21" spans="2:20" ht="31.5" x14ac:dyDescent="0.25">
      <c r="B21" s="15" t="s">
        <v>15</v>
      </c>
      <c r="C21" s="16"/>
      <c r="D21" s="17" t="s">
        <v>16</v>
      </c>
      <c r="E21" s="18">
        <f t="shared" si="7"/>
        <v>1830</v>
      </c>
      <c r="F21" s="18">
        <f>F25+F26+F27+F28+F29+F30</f>
        <v>1830</v>
      </c>
      <c r="G21" s="18">
        <f t="shared" ref="G21:H21" si="20">SUM(G25:G28)</f>
        <v>0</v>
      </c>
      <c r="H21" s="18">
        <f t="shared" si="20"/>
        <v>0</v>
      </c>
      <c r="I21" s="18">
        <f t="shared" si="1"/>
        <v>2013</v>
      </c>
      <c r="J21" s="18">
        <f>J25+J26+J27+J28+J29+J30</f>
        <v>2013</v>
      </c>
      <c r="K21" s="18">
        <f t="shared" ref="K21:P21" si="21">SUM(K25:K29)</f>
        <v>0</v>
      </c>
      <c r="L21" s="18">
        <f t="shared" si="21"/>
        <v>0</v>
      </c>
      <c r="M21" s="18">
        <f t="shared" si="3"/>
        <v>2214.3000000000002</v>
      </c>
      <c r="N21" s="18">
        <f>N25+N26+N27+N28+N29+N30</f>
        <v>2214.3000000000002</v>
      </c>
      <c r="O21" s="18">
        <f t="shared" si="21"/>
        <v>0</v>
      </c>
      <c r="P21" s="18">
        <f t="shared" si="21"/>
        <v>0</v>
      </c>
      <c r="Q21" s="18">
        <f t="shared" si="5"/>
        <v>2435.73</v>
      </c>
      <c r="R21" s="18">
        <f>R25+R26+R27+R28+R29+R30</f>
        <v>2435.73</v>
      </c>
      <c r="S21" s="18">
        <f t="shared" ref="S21:T21" si="22">SUM(S25:S29)</f>
        <v>0</v>
      </c>
      <c r="T21" s="18">
        <f t="shared" si="22"/>
        <v>0</v>
      </c>
    </row>
    <row r="22" spans="2:20" ht="18" x14ac:dyDescent="0.25">
      <c r="B22" s="9"/>
      <c r="C22" s="10"/>
      <c r="D22" s="11" t="s">
        <v>61</v>
      </c>
      <c r="E22" s="12">
        <f t="shared" si="7"/>
        <v>0</v>
      </c>
      <c r="F22" s="12">
        <f t="shared" ref="F22" si="23">SUM(F23:F24)</f>
        <v>0</v>
      </c>
      <c r="G22" s="12">
        <f t="shared" ref="G22" si="24">SUM(G23:G24)</f>
        <v>0</v>
      </c>
      <c r="H22" s="12">
        <f t="shared" ref="H22" si="25">SUM(H23:H24)</f>
        <v>0</v>
      </c>
      <c r="I22" s="12">
        <f t="shared" si="1"/>
        <v>0</v>
      </c>
      <c r="J22" s="12">
        <f t="shared" ref="J22" si="26">SUM(J23:J24)</f>
        <v>0</v>
      </c>
      <c r="K22" s="12">
        <f t="shared" ref="K22" si="27">SUM(K23:K24)</f>
        <v>0</v>
      </c>
      <c r="L22" s="12">
        <f t="shared" ref="L22" si="28">SUM(L23:L24)</f>
        <v>0</v>
      </c>
      <c r="M22" s="12">
        <f t="shared" si="3"/>
        <v>0</v>
      </c>
      <c r="N22" s="12">
        <f t="shared" ref="N22" si="29">SUM(N23:N24)</f>
        <v>0</v>
      </c>
      <c r="O22" s="12">
        <f t="shared" ref="O22" si="30">SUM(O23:O24)</f>
        <v>0</v>
      </c>
      <c r="P22" s="12">
        <f t="shared" ref="P22" si="31">SUM(P23:P24)</f>
        <v>0</v>
      </c>
      <c r="Q22" s="12">
        <f t="shared" si="5"/>
        <v>0</v>
      </c>
      <c r="R22" s="12">
        <f t="shared" ref="R22:T22" si="32">SUM(R23:R24)</f>
        <v>0</v>
      </c>
      <c r="S22" s="12">
        <f t="shared" si="32"/>
        <v>0</v>
      </c>
      <c r="T22" s="12">
        <f t="shared" si="32"/>
        <v>0</v>
      </c>
    </row>
    <row r="23" spans="2:20" ht="18" x14ac:dyDescent="0.25">
      <c r="B23" s="9"/>
      <c r="C23" s="10"/>
      <c r="D23" s="11" t="s">
        <v>242</v>
      </c>
      <c r="E23" s="12">
        <f t="shared" si="7"/>
        <v>0</v>
      </c>
      <c r="F23" s="12">
        <v>0</v>
      </c>
      <c r="G23" s="12">
        <v>0</v>
      </c>
      <c r="H23" s="12">
        <v>0</v>
      </c>
      <c r="I23" s="12">
        <f t="shared" si="1"/>
        <v>0</v>
      </c>
      <c r="J23" s="12">
        <v>0</v>
      </c>
      <c r="K23" s="12">
        <v>0</v>
      </c>
      <c r="L23" s="12">
        <v>0</v>
      </c>
      <c r="M23" s="12">
        <f t="shared" si="3"/>
        <v>0</v>
      </c>
      <c r="N23" s="12">
        <v>0</v>
      </c>
      <c r="O23" s="12">
        <v>0</v>
      </c>
      <c r="P23" s="12">
        <v>0</v>
      </c>
      <c r="Q23" s="12">
        <f t="shared" si="5"/>
        <v>0</v>
      </c>
      <c r="R23" s="12">
        <v>0</v>
      </c>
      <c r="S23" s="12">
        <v>0</v>
      </c>
      <c r="T23" s="12">
        <v>0</v>
      </c>
    </row>
    <row r="24" spans="2:20" ht="18" x14ac:dyDescent="0.25">
      <c r="B24" s="9"/>
      <c r="C24" s="10"/>
      <c r="D24" s="11" t="s">
        <v>65</v>
      </c>
      <c r="E24" s="12">
        <f t="shared" si="7"/>
        <v>0</v>
      </c>
      <c r="F24" s="12">
        <v>0</v>
      </c>
      <c r="G24" s="12">
        <v>0</v>
      </c>
      <c r="H24" s="12">
        <v>0</v>
      </c>
      <c r="I24" s="12">
        <f t="shared" si="1"/>
        <v>0</v>
      </c>
      <c r="J24" s="12">
        <v>0</v>
      </c>
      <c r="K24" s="12">
        <v>0</v>
      </c>
      <c r="L24" s="12">
        <v>0</v>
      </c>
      <c r="M24" s="12">
        <f t="shared" si="3"/>
        <v>0</v>
      </c>
      <c r="N24" s="12">
        <v>0</v>
      </c>
      <c r="O24" s="12">
        <v>0</v>
      </c>
      <c r="P24" s="12">
        <v>0</v>
      </c>
      <c r="Q24" s="12">
        <f t="shared" si="5"/>
        <v>0</v>
      </c>
      <c r="R24" s="12">
        <v>0</v>
      </c>
      <c r="S24" s="12">
        <v>0</v>
      </c>
      <c r="T24" s="12">
        <v>0</v>
      </c>
    </row>
    <row r="25" spans="2:20" ht="15.75" x14ac:dyDescent="0.25">
      <c r="B25" s="33"/>
      <c r="C25" s="34" t="s">
        <v>67</v>
      </c>
      <c r="D25" s="35" t="s">
        <v>68</v>
      </c>
      <c r="E25" s="1">
        <f t="shared" si="7"/>
        <v>1074</v>
      </c>
      <c r="F25" s="1">
        <v>1074</v>
      </c>
      <c r="G25" s="12">
        <v>0</v>
      </c>
      <c r="H25" s="12">
        <v>0</v>
      </c>
      <c r="I25" s="1">
        <f t="shared" si="1"/>
        <v>1181.4000000000001</v>
      </c>
      <c r="J25" s="1">
        <v>1181.4000000000001</v>
      </c>
      <c r="K25" s="12">
        <v>0</v>
      </c>
      <c r="L25" s="12">
        <v>0</v>
      </c>
      <c r="M25" s="1">
        <f t="shared" si="3"/>
        <v>1299.54</v>
      </c>
      <c r="N25" s="1">
        <v>1299.54</v>
      </c>
      <c r="O25" s="12">
        <v>0</v>
      </c>
      <c r="P25" s="12">
        <v>0</v>
      </c>
      <c r="Q25" s="1">
        <f t="shared" si="5"/>
        <v>1429.4939999999999</v>
      </c>
      <c r="R25" s="1">
        <v>1429.4939999999999</v>
      </c>
      <c r="S25" s="12">
        <v>0</v>
      </c>
      <c r="T25" s="12">
        <v>0</v>
      </c>
    </row>
    <row r="26" spans="2:20" ht="15.75" x14ac:dyDescent="0.25">
      <c r="B26" s="33"/>
      <c r="C26" s="34" t="s">
        <v>69</v>
      </c>
      <c r="D26" s="36" t="s">
        <v>235</v>
      </c>
      <c r="E26" s="1">
        <f t="shared" si="7"/>
        <v>34</v>
      </c>
      <c r="F26" s="1">
        <v>34</v>
      </c>
      <c r="G26" s="12">
        <v>0</v>
      </c>
      <c r="H26" s="12">
        <v>0</v>
      </c>
      <c r="I26" s="1">
        <f t="shared" si="1"/>
        <v>37.400000000000006</v>
      </c>
      <c r="J26" s="37">
        <v>37.400000000000006</v>
      </c>
      <c r="K26" s="12">
        <v>0</v>
      </c>
      <c r="L26" s="12">
        <v>0</v>
      </c>
      <c r="M26" s="1">
        <f t="shared" si="3"/>
        <v>41.140000000000008</v>
      </c>
      <c r="N26" s="37">
        <v>41.140000000000008</v>
      </c>
      <c r="O26" s="12">
        <v>0</v>
      </c>
      <c r="P26" s="12">
        <v>0</v>
      </c>
      <c r="Q26" s="1">
        <f t="shared" si="5"/>
        <v>45.254000000000012</v>
      </c>
      <c r="R26" s="37">
        <v>45.254000000000012</v>
      </c>
      <c r="S26" s="12">
        <v>0</v>
      </c>
      <c r="T26" s="12">
        <v>0</v>
      </c>
    </row>
    <row r="27" spans="2:20" ht="30" x14ac:dyDescent="0.25">
      <c r="B27" s="33"/>
      <c r="C27" s="34" t="s">
        <v>70</v>
      </c>
      <c r="D27" s="36" t="s">
        <v>71</v>
      </c>
      <c r="E27" s="1">
        <f t="shared" si="7"/>
        <v>161</v>
      </c>
      <c r="F27" s="1">
        <v>161</v>
      </c>
      <c r="G27" s="12">
        <v>0</v>
      </c>
      <c r="H27" s="12">
        <v>0</v>
      </c>
      <c r="I27" s="1">
        <f t="shared" si="1"/>
        <v>177.10000000000002</v>
      </c>
      <c r="J27" s="37">
        <v>177.10000000000002</v>
      </c>
      <c r="K27" s="12">
        <v>0</v>
      </c>
      <c r="L27" s="12">
        <v>0</v>
      </c>
      <c r="M27" s="1">
        <f t="shared" si="3"/>
        <v>194.81000000000003</v>
      </c>
      <c r="N27" s="37">
        <v>194.81000000000003</v>
      </c>
      <c r="O27" s="12">
        <v>0</v>
      </c>
      <c r="P27" s="12">
        <v>0</v>
      </c>
      <c r="Q27" s="1">
        <f t="shared" si="5"/>
        <v>214.29100000000005</v>
      </c>
      <c r="R27" s="37">
        <v>214.29100000000005</v>
      </c>
      <c r="S27" s="12">
        <v>0</v>
      </c>
      <c r="T27" s="12">
        <v>0</v>
      </c>
    </row>
    <row r="28" spans="2:20" ht="15.75" x14ac:dyDescent="0.25">
      <c r="B28" s="33"/>
      <c r="C28" s="34" t="s">
        <v>72</v>
      </c>
      <c r="D28" s="36" t="s">
        <v>73</v>
      </c>
      <c r="E28" s="1">
        <f t="shared" si="7"/>
        <v>416</v>
      </c>
      <c r="F28" s="1">
        <v>416</v>
      </c>
      <c r="G28" s="12">
        <v>0</v>
      </c>
      <c r="H28" s="12">
        <v>0</v>
      </c>
      <c r="I28" s="1">
        <f t="shared" si="1"/>
        <v>457.6</v>
      </c>
      <c r="J28" s="37">
        <v>457.6</v>
      </c>
      <c r="K28" s="12">
        <v>0</v>
      </c>
      <c r="L28" s="12">
        <v>0</v>
      </c>
      <c r="M28" s="1">
        <f t="shared" si="3"/>
        <v>503.36000000000007</v>
      </c>
      <c r="N28" s="37">
        <v>503.36000000000007</v>
      </c>
      <c r="O28" s="12">
        <v>0</v>
      </c>
      <c r="P28" s="12">
        <v>0</v>
      </c>
      <c r="Q28" s="1">
        <f t="shared" si="5"/>
        <v>553.69600000000014</v>
      </c>
      <c r="R28" s="37">
        <v>553.69600000000014</v>
      </c>
      <c r="S28" s="12">
        <v>0</v>
      </c>
      <c r="T28" s="12">
        <v>0</v>
      </c>
    </row>
    <row r="29" spans="2:20" ht="15.75" x14ac:dyDescent="0.25">
      <c r="B29" s="33"/>
      <c r="C29" s="34" t="s">
        <v>74</v>
      </c>
      <c r="D29" s="36" t="s">
        <v>75</v>
      </c>
      <c r="E29" s="1">
        <f t="shared" si="7"/>
        <v>109</v>
      </c>
      <c r="F29" s="1">
        <v>109</v>
      </c>
      <c r="G29" s="12">
        <v>0</v>
      </c>
      <c r="H29" s="12">
        <v>0</v>
      </c>
      <c r="I29" s="1">
        <f t="shared" si="1"/>
        <v>119.9</v>
      </c>
      <c r="J29" s="37">
        <v>119.9</v>
      </c>
      <c r="K29" s="12">
        <v>0</v>
      </c>
      <c r="L29" s="12">
        <v>0</v>
      </c>
      <c r="M29" s="1">
        <f t="shared" si="3"/>
        <v>131.89000000000001</v>
      </c>
      <c r="N29" s="37">
        <v>131.89000000000001</v>
      </c>
      <c r="O29" s="12">
        <v>0</v>
      </c>
      <c r="P29" s="12">
        <v>0</v>
      </c>
      <c r="Q29" s="1">
        <f t="shared" si="5"/>
        <v>145.07900000000004</v>
      </c>
      <c r="R29" s="37">
        <v>145.07900000000004</v>
      </c>
      <c r="S29" s="12">
        <v>0</v>
      </c>
      <c r="T29" s="12">
        <v>0</v>
      </c>
    </row>
    <row r="30" spans="2:20" ht="30" x14ac:dyDescent="0.25">
      <c r="B30" s="33"/>
      <c r="C30" s="34" t="s">
        <v>244</v>
      </c>
      <c r="D30" s="36" t="s">
        <v>243</v>
      </c>
      <c r="E30" s="1">
        <f t="shared" si="7"/>
        <v>36</v>
      </c>
      <c r="F30" s="1">
        <v>36</v>
      </c>
      <c r="G30" s="12">
        <v>0</v>
      </c>
      <c r="H30" s="12">
        <v>0</v>
      </c>
      <c r="I30" s="1">
        <f t="shared" si="1"/>
        <v>39.6</v>
      </c>
      <c r="J30" s="37">
        <v>39.6</v>
      </c>
      <c r="K30" s="12">
        <v>0</v>
      </c>
      <c r="L30" s="12">
        <v>0</v>
      </c>
      <c r="M30" s="1">
        <f t="shared" si="3"/>
        <v>43.56</v>
      </c>
      <c r="N30" s="37">
        <v>43.56</v>
      </c>
      <c r="O30" s="12">
        <v>0</v>
      </c>
      <c r="P30" s="12">
        <v>0</v>
      </c>
      <c r="Q30" s="1">
        <f t="shared" si="5"/>
        <v>47.916000000000004</v>
      </c>
      <c r="R30" s="37">
        <v>47.916000000000004</v>
      </c>
      <c r="S30" s="12">
        <v>0</v>
      </c>
      <c r="T30" s="12">
        <v>0</v>
      </c>
    </row>
    <row r="31" spans="2:20" ht="31.5" x14ac:dyDescent="0.25">
      <c r="B31" s="15" t="s">
        <v>18</v>
      </c>
      <c r="C31" s="16"/>
      <c r="D31" s="17" t="s">
        <v>17</v>
      </c>
      <c r="E31" s="18">
        <f t="shared" si="7"/>
        <v>22400</v>
      </c>
      <c r="F31" s="18">
        <f>F35+F36+F37+F38+F39+F40</f>
        <v>22400</v>
      </c>
      <c r="G31" s="18">
        <f t="shared" ref="G31:P31" si="33">SUM(G35:G39)</f>
        <v>0</v>
      </c>
      <c r="H31" s="18">
        <f t="shared" si="33"/>
        <v>0</v>
      </c>
      <c r="I31" s="18">
        <f t="shared" si="1"/>
        <v>24640</v>
      </c>
      <c r="J31" s="18">
        <f>J35+J36+J37+J38+J39+J40</f>
        <v>24640</v>
      </c>
      <c r="K31" s="18">
        <f t="shared" si="33"/>
        <v>0</v>
      </c>
      <c r="L31" s="18">
        <f t="shared" si="33"/>
        <v>0</v>
      </c>
      <c r="M31" s="18">
        <f t="shared" si="3"/>
        <v>27104.000000000004</v>
      </c>
      <c r="N31" s="18">
        <f>N35+N36+N37+N38+N39+N40</f>
        <v>27104.000000000004</v>
      </c>
      <c r="O31" s="18">
        <f t="shared" si="33"/>
        <v>0</v>
      </c>
      <c r="P31" s="18">
        <f t="shared" si="33"/>
        <v>0</v>
      </c>
      <c r="Q31" s="18">
        <f t="shared" si="5"/>
        <v>29814.400000000012</v>
      </c>
      <c r="R31" s="18">
        <f>R35+R36+R37+R38+R39+R40</f>
        <v>29814.400000000012</v>
      </c>
      <c r="S31" s="18">
        <f t="shared" ref="S31:T31" si="34">SUM(S35:S39)</f>
        <v>0</v>
      </c>
      <c r="T31" s="18">
        <f t="shared" si="34"/>
        <v>0</v>
      </c>
    </row>
    <row r="32" spans="2:20" ht="18" x14ac:dyDescent="0.25">
      <c r="B32" s="9"/>
      <c r="C32" s="10"/>
      <c r="D32" s="11" t="s">
        <v>61</v>
      </c>
      <c r="E32" s="12">
        <f t="shared" si="7"/>
        <v>0</v>
      </c>
      <c r="F32" s="12">
        <f t="shared" ref="F32" si="35">SUM(F33:F34)</f>
        <v>0</v>
      </c>
      <c r="G32" s="12">
        <f t="shared" ref="G32" si="36">SUM(G33:G34)</f>
        <v>0</v>
      </c>
      <c r="H32" s="12">
        <f t="shared" ref="H32" si="37">SUM(H33:H34)</f>
        <v>0</v>
      </c>
      <c r="I32" s="12">
        <f t="shared" si="1"/>
        <v>0</v>
      </c>
      <c r="J32" s="12">
        <f t="shared" ref="J32" si="38">SUM(J33:J34)</f>
        <v>0</v>
      </c>
      <c r="K32" s="12">
        <f t="shared" ref="K32" si="39">SUM(K33:K34)</f>
        <v>0</v>
      </c>
      <c r="L32" s="12">
        <f t="shared" ref="L32" si="40">SUM(L33:L34)</f>
        <v>0</v>
      </c>
      <c r="M32" s="12">
        <f t="shared" si="3"/>
        <v>0</v>
      </c>
      <c r="N32" s="12">
        <f t="shared" ref="N32" si="41">SUM(N33:N34)</f>
        <v>0</v>
      </c>
      <c r="O32" s="12">
        <f t="shared" ref="O32" si="42">SUM(O33:O34)</f>
        <v>0</v>
      </c>
      <c r="P32" s="12">
        <f t="shared" ref="P32" si="43">SUM(P33:P34)</f>
        <v>0</v>
      </c>
      <c r="Q32" s="12">
        <f t="shared" si="5"/>
        <v>0</v>
      </c>
      <c r="R32" s="12">
        <f t="shared" ref="R32:T32" si="44">SUM(R33:R34)</f>
        <v>0</v>
      </c>
      <c r="S32" s="12">
        <f t="shared" si="44"/>
        <v>0</v>
      </c>
      <c r="T32" s="12">
        <f t="shared" si="44"/>
        <v>0</v>
      </c>
    </row>
    <row r="33" spans="2:20" ht="18" x14ac:dyDescent="0.25">
      <c r="B33" s="9"/>
      <c r="C33" s="10"/>
      <c r="D33" s="11" t="s">
        <v>242</v>
      </c>
      <c r="E33" s="12">
        <f t="shared" si="7"/>
        <v>0</v>
      </c>
      <c r="F33" s="12">
        <v>0</v>
      </c>
      <c r="G33" s="12">
        <v>0</v>
      </c>
      <c r="H33" s="12">
        <v>0</v>
      </c>
      <c r="I33" s="12">
        <f t="shared" si="1"/>
        <v>0</v>
      </c>
      <c r="J33" s="12">
        <v>0</v>
      </c>
      <c r="K33" s="12">
        <v>0</v>
      </c>
      <c r="L33" s="12">
        <v>0</v>
      </c>
      <c r="M33" s="12">
        <f t="shared" si="3"/>
        <v>0</v>
      </c>
      <c r="N33" s="12">
        <v>0</v>
      </c>
      <c r="O33" s="12">
        <v>0</v>
      </c>
      <c r="P33" s="12">
        <v>0</v>
      </c>
      <c r="Q33" s="12">
        <f t="shared" si="5"/>
        <v>0</v>
      </c>
      <c r="R33" s="12">
        <v>0</v>
      </c>
      <c r="S33" s="12">
        <v>0</v>
      </c>
      <c r="T33" s="12">
        <v>0</v>
      </c>
    </row>
    <row r="34" spans="2:20" ht="18" x14ac:dyDescent="0.25">
      <c r="B34" s="9"/>
      <c r="C34" s="10"/>
      <c r="D34" s="11" t="s">
        <v>65</v>
      </c>
      <c r="E34" s="12">
        <f t="shared" si="7"/>
        <v>0</v>
      </c>
      <c r="F34" s="1">
        <v>0</v>
      </c>
      <c r="G34" s="12">
        <v>0</v>
      </c>
      <c r="H34" s="12">
        <v>0</v>
      </c>
      <c r="I34" s="12">
        <f t="shared" si="1"/>
        <v>0</v>
      </c>
      <c r="J34" s="12">
        <v>0</v>
      </c>
      <c r="K34" s="12">
        <v>0</v>
      </c>
      <c r="L34" s="12">
        <v>0</v>
      </c>
      <c r="M34" s="12">
        <f t="shared" si="3"/>
        <v>0</v>
      </c>
      <c r="N34" s="12">
        <v>0</v>
      </c>
      <c r="O34" s="12">
        <v>0</v>
      </c>
      <c r="P34" s="12">
        <v>0</v>
      </c>
      <c r="Q34" s="12">
        <f t="shared" si="5"/>
        <v>0</v>
      </c>
      <c r="R34" s="12">
        <v>0</v>
      </c>
      <c r="S34" s="12">
        <v>0</v>
      </c>
      <c r="T34" s="12">
        <v>0</v>
      </c>
    </row>
    <row r="35" spans="2:20" ht="15.75" x14ac:dyDescent="0.25">
      <c r="B35" s="33"/>
      <c r="C35" s="34" t="s">
        <v>76</v>
      </c>
      <c r="D35" s="36" t="s">
        <v>77</v>
      </c>
      <c r="E35" s="1">
        <f t="shared" si="7"/>
        <v>14117</v>
      </c>
      <c r="F35" s="1">
        <v>14117</v>
      </c>
      <c r="G35" s="12">
        <v>0</v>
      </c>
      <c r="H35" s="12">
        <v>0</v>
      </c>
      <c r="I35" s="1">
        <f t="shared" si="1"/>
        <v>15528.7</v>
      </c>
      <c r="J35" s="1">
        <v>15528.7</v>
      </c>
      <c r="K35" s="12">
        <v>0</v>
      </c>
      <c r="L35" s="12">
        <v>0</v>
      </c>
      <c r="M35" s="1">
        <f t="shared" si="3"/>
        <v>17081.570000000003</v>
      </c>
      <c r="N35" s="1">
        <v>17081.570000000003</v>
      </c>
      <c r="O35" s="12">
        <v>0</v>
      </c>
      <c r="P35" s="12">
        <v>0</v>
      </c>
      <c r="Q35" s="1">
        <f t="shared" si="5"/>
        <v>18789.727000000006</v>
      </c>
      <c r="R35" s="1">
        <v>18789.727000000006</v>
      </c>
      <c r="S35" s="12">
        <v>0</v>
      </c>
      <c r="T35" s="12">
        <v>0</v>
      </c>
    </row>
    <row r="36" spans="2:20" ht="15.75" x14ac:dyDescent="0.25">
      <c r="B36" s="33"/>
      <c r="C36" s="34" t="s">
        <v>78</v>
      </c>
      <c r="D36" s="36" t="s">
        <v>79</v>
      </c>
      <c r="E36" s="1">
        <f t="shared" si="7"/>
        <v>150</v>
      </c>
      <c r="F36" s="1">
        <v>150</v>
      </c>
      <c r="G36" s="12">
        <v>0</v>
      </c>
      <c r="H36" s="12">
        <v>0</v>
      </c>
      <c r="I36" s="1">
        <f t="shared" si="1"/>
        <v>165</v>
      </c>
      <c r="J36" s="1">
        <v>165</v>
      </c>
      <c r="K36" s="12">
        <v>0</v>
      </c>
      <c r="L36" s="12">
        <v>0</v>
      </c>
      <c r="M36" s="1">
        <f t="shared" si="3"/>
        <v>181.50000000000003</v>
      </c>
      <c r="N36" s="1">
        <v>181.50000000000003</v>
      </c>
      <c r="O36" s="12">
        <v>0</v>
      </c>
      <c r="P36" s="12">
        <v>0</v>
      </c>
      <c r="Q36" s="1">
        <f t="shared" si="5"/>
        <v>199.65000000000003</v>
      </c>
      <c r="R36" s="1">
        <v>199.65000000000003</v>
      </c>
      <c r="S36" s="12">
        <v>0</v>
      </c>
      <c r="T36" s="12">
        <v>0</v>
      </c>
    </row>
    <row r="37" spans="2:20" ht="15.75" x14ac:dyDescent="0.25">
      <c r="B37" s="33"/>
      <c r="C37" s="34" t="s">
        <v>80</v>
      </c>
      <c r="D37" s="36" t="s">
        <v>81</v>
      </c>
      <c r="E37" s="1">
        <f t="shared" si="7"/>
        <v>7603</v>
      </c>
      <c r="F37" s="1">
        <v>7603</v>
      </c>
      <c r="G37" s="12">
        <v>0</v>
      </c>
      <c r="H37" s="12">
        <v>0</v>
      </c>
      <c r="I37" s="1">
        <f t="shared" si="1"/>
        <v>8363.3000000000011</v>
      </c>
      <c r="J37" s="1">
        <v>8363.3000000000011</v>
      </c>
      <c r="K37" s="12">
        <v>0</v>
      </c>
      <c r="L37" s="12">
        <v>0</v>
      </c>
      <c r="M37" s="1">
        <f t="shared" si="3"/>
        <v>9199.6300000000028</v>
      </c>
      <c r="N37" s="1">
        <v>9199.6300000000028</v>
      </c>
      <c r="O37" s="12">
        <v>0</v>
      </c>
      <c r="P37" s="12">
        <v>0</v>
      </c>
      <c r="Q37" s="1">
        <f t="shared" si="5"/>
        <v>10119.593000000004</v>
      </c>
      <c r="R37" s="1">
        <v>10119.593000000004</v>
      </c>
      <c r="S37" s="12">
        <v>0</v>
      </c>
      <c r="T37" s="12">
        <v>0</v>
      </c>
    </row>
    <row r="38" spans="2:20" ht="15.75" x14ac:dyDescent="0.25">
      <c r="B38" s="33"/>
      <c r="C38" s="34" t="s">
        <v>82</v>
      </c>
      <c r="D38" s="36" t="s">
        <v>85</v>
      </c>
      <c r="E38" s="1">
        <f t="shared" si="7"/>
        <v>400</v>
      </c>
      <c r="F38" s="1">
        <v>400</v>
      </c>
      <c r="G38" s="12">
        <v>0</v>
      </c>
      <c r="H38" s="12">
        <v>0</v>
      </c>
      <c r="I38" s="1">
        <f t="shared" si="1"/>
        <v>440.00000000000006</v>
      </c>
      <c r="J38" s="1">
        <v>440.00000000000006</v>
      </c>
      <c r="K38" s="12">
        <v>0</v>
      </c>
      <c r="L38" s="12">
        <v>0</v>
      </c>
      <c r="M38" s="1">
        <f t="shared" si="3"/>
        <v>484.00000000000011</v>
      </c>
      <c r="N38" s="1">
        <v>484.00000000000011</v>
      </c>
      <c r="O38" s="12">
        <v>0</v>
      </c>
      <c r="P38" s="12">
        <v>0</v>
      </c>
      <c r="Q38" s="1">
        <f t="shared" si="5"/>
        <v>532.4000000000002</v>
      </c>
      <c r="R38" s="1">
        <v>532.4000000000002</v>
      </c>
      <c r="S38" s="12">
        <v>0</v>
      </c>
      <c r="T38" s="12">
        <v>0</v>
      </c>
    </row>
    <row r="39" spans="2:20" ht="15.75" x14ac:dyDescent="0.25">
      <c r="B39" s="33"/>
      <c r="C39" s="34" t="s">
        <v>84</v>
      </c>
      <c r="D39" s="36" t="s">
        <v>83</v>
      </c>
      <c r="E39" s="1">
        <f t="shared" si="7"/>
        <v>30</v>
      </c>
      <c r="F39" s="1">
        <v>30</v>
      </c>
      <c r="G39" s="12">
        <v>0</v>
      </c>
      <c r="H39" s="12">
        <v>0</v>
      </c>
      <c r="I39" s="1">
        <f t="shared" si="1"/>
        <v>33</v>
      </c>
      <c r="J39" s="1">
        <v>33</v>
      </c>
      <c r="K39" s="12">
        <v>0</v>
      </c>
      <c r="L39" s="12">
        <v>0</v>
      </c>
      <c r="M39" s="1">
        <f t="shared" si="3"/>
        <v>36.300000000000004</v>
      </c>
      <c r="N39" s="1">
        <v>36.300000000000004</v>
      </c>
      <c r="O39" s="12">
        <v>0</v>
      </c>
      <c r="P39" s="12">
        <v>0</v>
      </c>
      <c r="Q39" s="1">
        <f t="shared" si="5"/>
        <v>39.930000000000007</v>
      </c>
      <c r="R39" s="1">
        <v>39.930000000000007</v>
      </c>
      <c r="S39" s="12">
        <v>0</v>
      </c>
      <c r="T39" s="12">
        <v>0</v>
      </c>
    </row>
    <row r="40" spans="2:20" ht="30" x14ac:dyDescent="0.25">
      <c r="B40" s="33"/>
      <c r="C40" s="34" t="s">
        <v>246</v>
      </c>
      <c r="D40" s="36" t="s">
        <v>245</v>
      </c>
      <c r="E40" s="1">
        <f t="shared" si="7"/>
        <v>100</v>
      </c>
      <c r="F40" s="1">
        <v>100</v>
      </c>
      <c r="G40" s="12">
        <v>0</v>
      </c>
      <c r="H40" s="12">
        <v>0</v>
      </c>
      <c r="I40" s="1">
        <f t="shared" si="1"/>
        <v>110.00000000000001</v>
      </c>
      <c r="J40" s="1">
        <v>110.00000000000001</v>
      </c>
      <c r="K40" s="12">
        <v>0</v>
      </c>
      <c r="L40" s="12">
        <v>0</v>
      </c>
      <c r="M40" s="1">
        <f t="shared" si="3"/>
        <v>121.00000000000003</v>
      </c>
      <c r="N40" s="1">
        <v>121.00000000000003</v>
      </c>
      <c r="O40" s="12">
        <v>0</v>
      </c>
      <c r="P40" s="12">
        <v>0</v>
      </c>
      <c r="Q40" s="1">
        <f t="shared" si="5"/>
        <v>133.10000000000005</v>
      </c>
      <c r="R40" s="1">
        <v>133.10000000000005</v>
      </c>
      <c r="S40" s="12">
        <v>0</v>
      </c>
      <c r="T40" s="12">
        <v>0</v>
      </c>
    </row>
    <row r="41" spans="2:20" ht="31.5" x14ac:dyDescent="0.25">
      <c r="B41" s="15" t="s">
        <v>20</v>
      </c>
      <c r="C41" s="16"/>
      <c r="D41" s="17" t="s">
        <v>19</v>
      </c>
      <c r="E41" s="18">
        <f t="shared" si="7"/>
        <v>1899.9999999999998</v>
      </c>
      <c r="F41" s="18">
        <f t="shared" ref="F41:P41" si="45">SUM(F45:F49)</f>
        <v>1899.9999999999998</v>
      </c>
      <c r="G41" s="18">
        <f t="shared" si="45"/>
        <v>0</v>
      </c>
      <c r="H41" s="18">
        <f t="shared" si="45"/>
        <v>0</v>
      </c>
      <c r="I41" s="18">
        <f t="shared" si="1"/>
        <v>1950</v>
      </c>
      <c r="J41" s="18">
        <f t="shared" si="45"/>
        <v>1950</v>
      </c>
      <c r="K41" s="18">
        <f t="shared" si="45"/>
        <v>0</v>
      </c>
      <c r="L41" s="18">
        <f t="shared" si="45"/>
        <v>0</v>
      </c>
      <c r="M41" s="18">
        <f t="shared" si="3"/>
        <v>2000</v>
      </c>
      <c r="N41" s="18">
        <f t="shared" si="45"/>
        <v>2000</v>
      </c>
      <c r="O41" s="18">
        <f t="shared" si="45"/>
        <v>0</v>
      </c>
      <c r="P41" s="18">
        <f t="shared" si="45"/>
        <v>0</v>
      </c>
      <c r="Q41" s="18">
        <f t="shared" si="5"/>
        <v>2200.0000000000005</v>
      </c>
      <c r="R41" s="18">
        <f t="shared" ref="R41:T41" si="46">SUM(R45:R49)</f>
        <v>2200.0000000000005</v>
      </c>
      <c r="S41" s="18">
        <f t="shared" si="46"/>
        <v>0</v>
      </c>
      <c r="T41" s="18">
        <f t="shared" si="46"/>
        <v>0</v>
      </c>
    </row>
    <row r="42" spans="2:20" ht="18" x14ac:dyDescent="0.25">
      <c r="B42" s="9"/>
      <c r="C42" s="10"/>
      <c r="D42" s="11" t="s">
        <v>61</v>
      </c>
      <c r="E42" s="12">
        <f t="shared" si="7"/>
        <v>0</v>
      </c>
      <c r="F42" s="12">
        <f t="shared" ref="F42" si="47">SUM(F43:F44)</f>
        <v>0</v>
      </c>
      <c r="G42" s="12">
        <f t="shared" ref="G42" si="48">SUM(G43:G44)</f>
        <v>0</v>
      </c>
      <c r="H42" s="12">
        <f t="shared" ref="H42" si="49">SUM(H43:H44)</f>
        <v>0</v>
      </c>
      <c r="I42" s="12">
        <f t="shared" si="1"/>
        <v>0</v>
      </c>
      <c r="J42" s="12">
        <f t="shared" ref="J42" si="50">SUM(J43:J44)</f>
        <v>0</v>
      </c>
      <c r="K42" s="12">
        <f t="shared" ref="K42" si="51">SUM(K43:K44)</f>
        <v>0</v>
      </c>
      <c r="L42" s="12">
        <f t="shared" ref="L42" si="52">SUM(L43:L44)</f>
        <v>0</v>
      </c>
      <c r="M42" s="12">
        <f t="shared" si="3"/>
        <v>0</v>
      </c>
      <c r="N42" s="12">
        <f t="shared" ref="N42" si="53">SUM(N43:N44)</f>
        <v>0</v>
      </c>
      <c r="O42" s="12">
        <f t="shared" ref="O42" si="54">SUM(O43:O44)</f>
        <v>0</v>
      </c>
      <c r="P42" s="12">
        <f t="shared" ref="P42" si="55">SUM(P43:P44)</f>
        <v>0</v>
      </c>
      <c r="Q42" s="12">
        <f t="shared" si="5"/>
        <v>0</v>
      </c>
      <c r="R42" s="12">
        <f t="shared" ref="R42:T42" si="56">SUM(R43:R44)</f>
        <v>0</v>
      </c>
      <c r="S42" s="12">
        <f t="shared" si="56"/>
        <v>0</v>
      </c>
      <c r="T42" s="12">
        <f t="shared" si="56"/>
        <v>0</v>
      </c>
    </row>
    <row r="43" spans="2:20" ht="18" x14ac:dyDescent="0.25">
      <c r="B43" s="9"/>
      <c r="C43" s="10"/>
      <c r="D43" s="11" t="s">
        <v>242</v>
      </c>
      <c r="E43" s="12">
        <f t="shared" si="7"/>
        <v>0</v>
      </c>
      <c r="F43" s="12">
        <v>0</v>
      </c>
      <c r="G43" s="12">
        <v>0</v>
      </c>
      <c r="H43" s="12">
        <v>0</v>
      </c>
      <c r="I43" s="12">
        <f t="shared" si="1"/>
        <v>0</v>
      </c>
      <c r="J43" s="12">
        <v>0</v>
      </c>
      <c r="K43" s="12">
        <v>0</v>
      </c>
      <c r="L43" s="12">
        <v>0</v>
      </c>
      <c r="M43" s="12">
        <f t="shared" si="3"/>
        <v>0</v>
      </c>
      <c r="N43" s="12">
        <v>0</v>
      </c>
      <c r="O43" s="12">
        <v>0</v>
      </c>
      <c r="P43" s="12">
        <v>0</v>
      </c>
      <c r="Q43" s="12">
        <f t="shared" si="5"/>
        <v>0</v>
      </c>
      <c r="R43" s="12">
        <v>0</v>
      </c>
      <c r="S43" s="12">
        <v>0</v>
      </c>
      <c r="T43" s="12">
        <v>0</v>
      </c>
    </row>
    <row r="44" spans="2:20" ht="18" x14ac:dyDescent="0.25">
      <c r="B44" s="9"/>
      <c r="C44" s="10"/>
      <c r="D44" s="11" t="s">
        <v>65</v>
      </c>
      <c r="E44" s="12">
        <f t="shared" si="7"/>
        <v>0</v>
      </c>
      <c r="F44" s="1">
        <v>0</v>
      </c>
      <c r="G44" s="12">
        <v>0</v>
      </c>
      <c r="H44" s="12">
        <v>0</v>
      </c>
      <c r="I44" s="12">
        <f t="shared" si="1"/>
        <v>0</v>
      </c>
      <c r="J44" s="12">
        <v>0</v>
      </c>
      <c r="K44" s="12">
        <v>0</v>
      </c>
      <c r="L44" s="12">
        <v>0</v>
      </c>
      <c r="M44" s="12">
        <f t="shared" si="3"/>
        <v>0</v>
      </c>
      <c r="N44" s="12">
        <v>0</v>
      </c>
      <c r="O44" s="12">
        <v>0</v>
      </c>
      <c r="P44" s="12">
        <v>0</v>
      </c>
      <c r="Q44" s="12">
        <f t="shared" si="5"/>
        <v>0</v>
      </c>
      <c r="R44" s="12">
        <v>0</v>
      </c>
      <c r="S44" s="12">
        <v>0</v>
      </c>
      <c r="T44" s="12">
        <v>0</v>
      </c>
    </row>
    <row r="45" spans="2:20" ht="60" x14ac:dyDescent="0.25">
      <c r="B45" s="33"/>
      <c r="C45" s="34" t="s">
        <v>86</v>
      </c>
      <c r="D45" s="36" t="s">
        <v>247</v>
      </c>
      <c r="E45" s="1">
        <f t="shared" si="7"/>
        <v>598.29999999999995</v>
      </c>
      <c r="F45" s="1">
        <v>598.29999999999995</v>
      </c>
      <c r="G45" s="12">
        <v>0</v>
      </c>
      <c r="H45" s="12">
        <v>0</v>
      </c>
      <c r="I45" s="1">
        <f t="shared" si="1"/>
        <v>622.29999999999995</v>
      </c>
      <c r="J45" s="37">
        <v>622.29999999999995</v>
      </c>
      <c r="K45" s="12">
        <v>0</v>
      </c>
      <c r="L45" s="12">
        <v>0</v>
      </c>
      <c r="M45" s="1">
        <f t="shared" si="3"/>
        <v>645.70000000000005</v>
      </c>
      <c r="N45" s="37">
        <v>645.70000000000005</v>
      </c>
      <c r="O45" s="12">
        <v>0</v>
      </c>
      <c r="P45" s="12">
        <v>0</v>
      </c>
      <c r="Q45" s="1">
        <f t="shared" si="5"/>
        <v>710.2700000000001</v>
      </c>
      <c r="R45" s="37">
        <f t="shared" ref="R45:R48" si="57">N45*1.1</f>
        <v>710.2700000000001</v>
      </c>
      <c r="S45" s="12">
        <v>0</v>
      </c>
      <c r="T45" s="12">
        <v>0</v>
      </c>
    </row>
    <row r="46" spans="2:20" ht="45" x14ac:dyDescent="0.25">
      <c r="B46" s="33"/>
      <c r="C46" s="34" t="s">
        <v>87</v>
      </c>
      <c r="D46" s="36" t="s">
        <v>248</v>
      </c>
      <c r="E46" s="1">
        <f t="shared" si="7"/>
        <v>1055.5</v>
      </c>
      <c r="F46" s="1">
        <v>1055.5</v>
      </c>
      <c r="G46" s="12">
        <v>0</v>
      </c>
      <c r="H46" s="12">
        <v>0</v>
      </c>
      <c r="I46" s="1">
        <f t="shared" si="1"/>
        <v>1076.5999999999999</v>
      </c>
      <c r="J46" s="37">
        <v>1076.5999999999999</v>
      </c>
      <c r="K46" s="12">
        <v>0</v>
      </c>
      <c r="L46" s="12">
        <v>0</v>
      </c>
      <c r="M46" s="1">
        <f t="shared" si="3"/>
        <v>1098.2</v>
      </c>
      <c r="N46" s="37">
        <v>1098.2</v>
      </c>
      <c r="O46" s="12">
        <v>0</v>
      </c>
      <c r="P46" s="12">
        <v>0</v>
      </c>
      <c r="Q46" s="1">
        <f t="shared" si="5"/>
        <v>1208.0200000000002</v>
      </c>
      <c r="R46" s="37">
        <f t="shared" si="57"/>
        <v>1208.0200000000002</v>
      </c>
      <c r="S46" s="12">
        <v>0</v>
      </c>
      <c r="T46" s="12">
        <v>0</v>
      </c>
    </row>
    <row r="47" spans="2:20" ht="15.75" x14ac:dyDescent="0.25">
      <c r="B47" s="33"/>
      <c r="C47" s="34" t="s">
        <v>88</v>
      </c>
      <c r="D47" s="36" t="s">
        <v>89</v>
      </c>
      <c r="E47" s="1">
        <f t="shared" si="7"/>
        <v>32.1</v>
      </c>
      <c r="F47" s="1">
        <v>32.1</v>
      </c>
      <c r="G47" s="12">
        <v>0</v>
      </c>
      <c r="H47" s="12">
        <v>0</v>
      </c>
      <c r="I47" s="1">
        <f t="shared" si="1"/>
        <v>32.700000000000003</v>
      </c>
      <c r="J47" s="37">
        <v>32.700000000000003</v>
      </c>
      <c r="K47" s="12">
        <v>0</v>
      </c>
      <c r="L47" s="12">
        <v>0</v>
      </c>
      <c r="M47" s="1">
        <f t="shared" si="3"/>
        <v>33.1</v>
      </c>
      <c r="N47" s="37">
        <v>33.1</v>
      </c>
      <c r="O47" s="12">
        <v>0</v>
      </c>
      <c r="P47" s="12">
        <v>0</v>
      </c>
      <c r="Q47" s="1">
        <f t="shared" si="5"/>
        <v>36.410000000000004</v>
      </c>
      <c r="R47" s="37">
        <f t="shared" si="57"/>
        <v>36.410000000000004</v>
      </c>
      <c r="S47" s="12">
        <v>0</v>
      </c>
      <c r="T47" s="12">
        <v>0</v>
      </c>
    </row>
    <row r="48" spans="2:20" ht="15.75" x14ac:dyDescent="0.25">
      <c r="B48" s="33"/>
      <c r="C48" s="34" t="s">
        <v>90</v>
      </c>
      <c r="D48" s="36" t="s">
        <v>91</v>
      </c>
      <c r="E48" s="1">
        <f t="shared" si="7"/>
        <v>85.6</v>
      </c>
      <c r="F48" s="1">
        <v>85.6</v>
      </c>
      <c r="G48" s="12">
        <v>0</v>
      </c>
      <c r="H48" s="12">
        <v>0</v>
      </c>
      <c r="I48" s="1">
        <f t="shared" si="1"/>
        <v>87.5</v>
      </c>
      <c r="J48" s="37">
        <v>87.5</v>
      </c>
      <c r="K48" s="12">
        <v>0</v>
      </c>
      <c r="L48" s="12">
        <v>0</v>
      </c>
      <c r="M48" s="1">
        <f t="shared" si="3"/>
        <v>89</v>
      </c>
      <c r="N48" s="37">
        <v>89</v>
      </c>
      <c r="O48" s="12">
        <v>0</v>
      </c>
      <c r="P48" s="12">
        <v>0</v>
      </c>
      <c r="Q48" s="1">
        <f t="shared" si="5"/>
        <v>97.9</v>
      </c>
      <c r="R48" s="37">
        <f t="shared" si="57"/>
        <v>97.9</v>
      </c>
      <c r="S48" s="12">
        <v>0</v>
      </c>
      <c r="T48" s="12">
        <v>0</v>
      </c>
    </row>
    <row r="49" spans="2:20" ht="75" x14ac:dyDescent="0.25">
      <c r="B49" s="33"/>
      <c r="C49" s="34" t="s">
        <v>92</v>
      </c>
      <c r="D49" s="36" t="s">
        <v>249</v>
      </c>
      <c r="E49" s="1">
        <f t="shared" si="7"/>
        <v>128.5</v>
      </c>
      <c r="F49" s="1">
        <v>128.5</v>
      </c>
      <c r="G49" s="12">
        <v>0</v>
      </c>
      <c r="H49" s="12">
        <v>0</v>
      </c>
      <c r="I49" s="1">
        <f t="shared" si="1"/>
        <v>130.9</v>
      </c>
      <c r="J49" s="37">
        <v>130.9</v>
      </c>
      <c r="K49" s="12">
        <v>0</v>
      </c>
      <c r="L49" s="12">
        <v>0</v>
      </c>
      <c r="M49" s="1">
        <f t="shared" si="3"/>
        <v>134</v>
      </c>
      <c r="N49" s="37">
        <v>134</v>
      </c>
      <c r="O49" s="12">
        <v>0</v>
      </c>
      <c r="P49" s="12">
        <v>0</v>
      </c>
      <c r="Q49" s="1">
        <f t="shared" si="5"/>
        <v>147.4</v>
      </c>
      <c r="R49" s="37">
        <f>N49*1.1</f>
        <v>147.4</v>
      </c>
      <c r="S49" s="12">
        <v>0</v>
      </c>
      <c r="T49" s="12">
        <v>0</v>
      </c>
    </row>
    <row r="50" spans="2:20" ht="31.5" x14ac:dyDescent="0.25">
      <c r="B50" s="15" t="s">
        <v>22</v>
      </c>
      <c r="C50" s="16"/>
      <c r="D50" s="17" t="s">
        <v>21</v>
      </c>
      <c r="E50" s="18">
        <f t="shared" ref="E50:E103" si="58">SUM(F50:H50)</f>
        <v>1800</v>
      </c>
      <c r="F50" s="18">
        <f>SUM(F54:F56)</f>
        <v>1800</v>
      </c>
      <c r="G50" s="18">
        <f t="shared" ref="G50:P50" si="59">SUM(G54:G56)</f>
        <v>0</v>
      </c>
      <c r="H50" s="18">
        <f t="shared" si="59"/>
        <v>0</v>
      </c>
      <c r="I50" s="18">
        <f t="shared" ref="I50:I103" si="60">SUM(J50:L50)</f>
        <v>1980.0000000000002</v>
      </c>
      <c r="J50" s="18">
        <f t="shared" si="59"/>
        <v>1980.0000000000002</v>
      </c>
      <c r="K50" s="18">
        <f t="shared" si="59"/>
        <v>0</v>
      </c>
      <c r="L50" s="18">
        <f t="shared" si="59"/>
        <v>0</v>
      </c>
      <c r="M50" s="18">
        <f t="shared" ref="M50:M103" si="61">SUM(N50:P50)</f>
        <v>2178.0000000000009</v>
      </c>
      <c r="N50" s="18">
        <f t="shared" si="59"/>
        <v>2178.0000000000009</v>
      </c>
      <c r="O50" s="18">
        <f t="shared" si="59"/>
        <v>0</v>
      </c>
      <c r="P50" s="18">
        <f t="shared" si="59"/>
        <v>0</v>
      </c>
      <c r="Q50" s="18">
        <f t="shared" si="5"/>
        <v>2395.8000000000006</v>
      </c>
      <c r="R50" s="18">
        <f t="shared" ref="R50:T50" si="62">SUM(R54:R56)</f>
        <v>2395.8000000000006</v>
      </c>
      <c r="S50" s="18">
        <f t="shared" si="62"/>
        <v>0</v>
      </c>
      <c r="T50" s="18">
        <f t="shared" si="62"/>
        <v>0</v>
      </c>
    </row>
    <row r="51" spans="2:20" ht="18" x14ac:dyDescent="0.25">
      <c r="B51" s="9"/>
      <c r="C51" s="10"/>
      <c r="D51" s="11" t="s">
        <v>61</v>
      </c>
      <c r="E51" s="12">
        <f t="shared" si="58"/>
        <v>0</v>
      </c>
      <c r="F51" s="12">
        <f t="shared" ref="F51" si="63">SUM(F52:F53)</f>
        <v>0</v>
      </c>
      <c r="G51" s="12">
        <f t="shared" ref="G51" si="64">SUM(G52:G53)</f>
        <v>0</v>
      </c>
      <c r="H51" s="12">
        <f t="shared" ref="H51" si="65">SUM(H52:H53)</f>
        <v>0</v>
      </c>
      <c r="I51" s="12">
        <f t="shared" si="60"/>
        <v>0</v>
      </c>
      <c r="J51" s="12">
        <f t="shared" ref="J51" si="66">SUM(J52:J53)</f>
        <v>0</v>
      </c>
      <c r="K51" s="12">
        <f t="shared" ref="K51" si="67">SUM(K52:K53)</f>
        <v>0</v>
      </c>
      <c r="L51" s="12">
        <f t="shared" ref="L51" si="68">SUM(L52:L53)</f>
        <v>0</v>
      </c>
      <c r="M51" s="12">
        <f t="shared" si="61"/>
        <v>0</v>
      </c>
      <c r="N51" s="12">
        <f t="shared" ref="N51" si="69">SUM(N52:N53)</f>
        <v>0</v>
      </c>
      <c r="O51" s="12">
        <f t="shared" ref="O51" si="70">SUM(O52:O53)</f>
        <v>0</v>
      </c>
      <c r="P51" s="12">
        <f t="shared" ref="P51" si="71">SUM(P52:P53)</f>
        <v>0</v>
      </c>
      <c r="Q51" s="12">
        <f t="shared" si="5"/>
        <v>0</v>
      </c>
      <c r="R51" s="12">
        <f t="shared" ref="R51:T51" si="72">SUM(R52:R53)</f>
        <v>0</v>
      </c>
      <c r="S51" s="12">
        <f t="shared" si="72"/>
        <v>0</v>
      </c>
      <c r="T51" s="12">
        <f t="shared" si="72"/>
        <v>0</v>
      </c>
    </row>
    <row r="52" spans="2:20" ht="18" x14ac:dyDescent="0.25">
      <c r="B52" s="9"/>
      <c r="C52" s="10"/>
      <c r="D52" s="11" t="s">
        <v>242</v>
      </c>
      <c r="E52" s="12">
        <f t="shared" si="58"/>
        <v>0</v>
      </c>
      <c r="F52" s="12">
        <v>0</v>
      </c>
      <c r="G52" s="12">
        <v>0</v>
      </c>
      <c r="H52" s="12">
        <v>0</v>
      </c>
      <c r="I52" s="12">
        <f t="shared" si="60"/>
        <v>0</v>
      </c>
      <c r="J52" s="12">
        <v>0</v>
      </c>
      <c r="K52" s="12">
        <v>0</v>
      </c>
      <c r="L52" s="12">
        <v>0</v>
      </c>
      <c r="M52" s="12">
        <f t="shared" si="61"/>
        <v>0</v>
      </c>
      <c r="N52" s="12">
        <v>0</v>
      </c>
      <c r="O52" s="12">
        <v>0</v>
      </c>
      <c r="P52" s="12">
        <v>0</v>
      </c>
      <c r="Q52" s="12">
        <f t="shared" si="5"/>
        <v>0</v>
      </c>
      <c r="R52" s="12">
        <v>0</v>
      </c>
      <c r="S52" s="12">
        <v>0</v>
      </c>
      <c r="T52" s="12">
        <v>0</v>
      </c>
    </row>
    <row r="53" spans="2:20" ht="18" x14ac:dyDescent="0.25">
      <c r="B53" s="9"/>
      <c r="C53" s="10"/>
      <c r="D53" s="11" t="s">
        <v>65</v>
      </c>
      <c r="E53" s="12">
        <f t="shared" si="58"/>
        <v>0</v>
      </c>
      <c r="F53" s="12">
        <v>0</v>
      </c>
      <c r="G53" s="12">
        <v>0</v>
      </c>
      <c r="H53" s="12">
        <v>0</v>
      </c>
      <c r="I53" s="12">
        <f t="shared" si="60"/>
        <v>0</v>
      </c>
      <c r="J53" s="12">
        <v>0</v>
      </c>
      <c r="K53" s="12">
        <v>0</v>
      </c>
      <c r="L53" s="12">
        <v>0</v>
      </c>
      <c r="M53" s="12">
        <f t="shared" si="61"/>
        <v>0</v>
      </c>
      <c r="N53" s="12">
        <v>0</v>
      </c>
      <c r="O53" s="12">
        <v>0</v>
      </c>
      <c r="P53" s="12">
        <v>0</v>
      </c>
      <c r="Q53" s="12">
        <f t="shared" si="5"/>
        <v>0</v>
      </c>
      <c r="R53" s="12">
        <v>0</v>
      </c>
      <c r="S53" s="12">
        <v>0</v>
      </c>
      <c r="T53" s="12">
        <v>0</v>
      </c>
    </row>
    <row r="54" spans="2:20" ht="30" x14ac:dyDescent="0.25">
      <c r="B54" s="33"/>
      <c r="C54" s="34" t="s">
        <v>93</v>
      </c>
      <c r="D54" s="36" t="s">
        <v>250</v>
      </c>
      <c r="E54" s="1">
        <f t="shared" si="58"/>
        <v>1575</v>
      </c>
      <c r="F54" s="1">
        <v>1575</v>
      </c>
      <c r="G54" s="12">
        <v>0</v>
      </c>
      <c r="H54" s="12">
        <v>0</v>
      </c>
      <c r="I54" s="1">
        <f t="shared" si="60"/>
        <v>1732.5000000000002</v>
      </c>
      <c r="J54" s="1">
        <f>F54*1.1</f>
        <v>1732.5000000000002</v>
      </c>
      <c r="K54" s="12">
        <v>0</v>
      </c>
      <c r="L54" s="12">
        <v>0</v>
      </c>
      <c r="M54" s="1">
        <f t="shared" si="61"/>
        <v>1905.7500000000005</v>
      </c>
      <c r="N54" s="1">
        <f>J54*1.1</f>
        <v>1905.7500000000005</v>
      </c>
      <c r="O54" s="12">
        <v>0</v>
      </c>
      <c r="P54" s="12">
        <v>0</v>
      </c>
      <c r="Q54" s="1">
        <f t="shared" si="5"/>
        <v>2096.3250000000007</v>
      </c>
      <c r="R54" s="1">
        <f>N54*1.1</f>
        <v>2096.3250000000007</v>
      </c>
      <c r="S54" s="12">
        <v>0</v>
      </c>
      <c r="T54" s="12">
        <v>0</v>
      </c>
    </row>
    <row r="55" spans="2:20" ht="45" x14ac:dyDescent="0.25">
      <c r="B55" s="33"/>
      <c r="C55" s="34" t="s">
        <v>94</v>
      </c>
      <c r="D55" s="36" t="s">
        <v>95</v>
      </c>
      <c r="E55" s="1">
        <f t="shared" si="58"/>
        <v>170</v>
      </c>
      <c r="F55" s="1">
        <v>170</v>
      </c>
      <c r="G55" s="12">
        <v>0</v>
      </c>
      <c r="H55" s="12">
        <v>0</v>
      </c>
      <c r="I55" s="1">
        <f t="shared" si="60"/>
        <v>187.00000000000003</v>
      </c>
      <c r="J55" s="1">
        <f t="shared" ref="J55:J56" si="73">F55*1.1</f>
        <v>187.00000000000003</v>
      </c>
      <c r="K55" s="12">
        <v>0</v>
      </c>
      <c r="L55" s="12">
        <v>0</v>
      </c>
      <c r="M55" s="1">
        <f t="shared" si="61"/>
        <v>205.70000000000005</v>
      </c>
      <c r="N55" s="1">
        <f t="shared" ref="N55:N56" si="74">J55*1.1</f>
        <v>205.70000000000005</v>
      </c>
      <c r="O55" s="12">
        <v>0</v>
      </c>
      <c r="P55" s="12">
        <v>0</v>
      </c>
      <c r="Q55" s="1">
        <f t="shared" si="5"/>
        <v>226.27000000000007</v>
      </c>
      <c r="R55" s="1">
        <f t="shared" ref="R55" si="75">N55*1.1</f>
        <v>226.27000000000007</v>
      </c>
      <c r="S55" s="12">
        <v>0</v>
      </c>
      <c r="T55" s="12">
        <v>0</v>
      </c>
    </row>
    <row r="56" spans="2:20" ht="75" x14ac:dyDescent="0.25">
      <c r="B56" s="33"/>
      <c r="C56" s="34" t="s">
        <v>96</v>
      </c>
      <c r="D56" s="36" t="s">
        <v>97</v>
      </c>
      <c r="E56" s="1">
        <f t="shared" si="58"/>
        <v>55</v>
      </c>
      <c r="F56" s="1">
        <v>55</v>
      </c>
      <c r="G56" s="12">
        <v>0</v>
      </c>
      <c r="H56" s="12">
        <v>0</v>
      </c>
      <c r="I56" s="1">
        <f t="shared" si="60"/>
        <v>60.500000000000007</v>
      </c>
      <c r="J56" s="1">
        <f t="shared" si="73"/>
        <v>60.500000000000007</v>
      </c>
      <c r="K56" s="12">
        <v>0</v>
      </c>
      <c r="L56" s="12">
        <v>0</v>
      </c>
      <c r="M56" s="1">
        <f t="shared" si="61"/>
        <v>66.550000000000011</v>
      </c>
      <c r="N56" s="1">
        <f t="shared" si="74"/>
        <v>66.550000000000011</v>
      </c>
      <c r="O56" s="12">
        <v>0</v>
      </c>
      <c r="P56" s="12">
        <v>0</v>
      </c>
      <c r="Q56" s="1">
        <f t="shared" si="5"/>
        <v>73.205000000000013</v>
      </c>
      <c r="R56" s="1">
        <f>N56*1.1</f>
        <v>73.205000000000013</v>
      </c>
      <c r="S56" s="12">
        <v>0</v>
      </c>
      <c r="T56" s="12">
        <v>0</v>
      </c>
    </row>
    <row r="57" spans="2:20" ht="31.5" x14ac:dyDescent="0.25">
      <c r="B57" s="15" t="s">
        <v>24</v>
      </c>
      <c r="C57" s="16"/>
      <c r="D57" s="17" t="s">
        <v>23</v>
      </c>
      <c r="E57" s="18">
        <f>SUM(F57:H57)</f>
        <v>270</v>
      </c>
      <c r="F57" s="18">
        <f>SUM(F61:F62)</f>
        <v>270</v>
      </c>
      <c r="G57" s="18">
        <v>0</v>
      </c>
      <c r="H57" s="18">
        <v>0</v>
      </c>
      <c r="I57" s="18">
        <f>SUM(J57:L57)</f>
        <v>270</v>
      </c>
      <c r="J57" s="18">
        <f>SUM(J61:J62)</f>
        <v>270</v>
      </c>
      <c r="K57" s="18">
        <v>0</v>
      </c>
      <c r="L57" s="18">
        <v>0</v>
      </c>
      <c r="M57" s="18">
        <f>SUM(N57:P57)</f>
        <v>270</v>
      </c>
      <c r="N57" s="18">
        <f>SUM(N61:N62)</f>
        <v>270</v>
      </c>
      <c r="O57" s="18">
        <v>0</v>
      </c>
      <c r="P57" s="18">
        <v>0</v>
      </c>
      <c r="Q57" s="18">
        <f>SUM(R57:T57)</f>
        <v>297.00000000000006</v>
      </c>
      <c r="R57" s="18">
        <f>SUM(R61:R62)</f>
        <v>297.00000000000006</v>
      </c>
      <c r="S57" s="18">
        <v>0</v>
      </c>
      <c r="T57" s="18">
        <v>0</v>
      </c>
    </row>
    <row r="58" spans="2:20" ht="18" x14ac:dyDescent="0.25">
      <c r="B58" s="9"/>
      <c r="C58" s="10"/>
      <c r="D58" s="11" t="s">
        <v>61</v>
      </c>
      <c r="E58" s="12">
        <f t="shared" si="58"/>
        <v>5</v>
      </c>
      <c r="F58" s="12">
        <f t="shared" ref="F58" si="76">SUM(F59:F60)</f>
        <v>5</v>
      </c>
      <c r="G58" s="12">
        <f t="shared" ref="G58" si="77">SUM(G59:G60)</f>
        <v>0</v>
      </c>
      <c r="H58" s="12">
        <f t="shared" ref="H58" si="78">SUM(H59:H60)</f>
        <v>0</v>
      </c>
      <c r="I58" s="12">
        <f t="shared" si="60"/>
        <v>5</v>
      </c>
      <c r="J58" s="12">
        <f t="shared" ref="J58" si="79">SUM(J59:J60)</f>
        <v>5</v>
      </c>
      <c r="K58" s="12">
        <f t="shared" ref="K58" si="80">SUM(K59:K60)</f>
        <v>0</v>
      </c>
      <c r="L58" s="12">
        <f t="shared" ref="L58" si="81">SUM(L59:L60)</f>
        <v>0</v>
      </c>
      <c r="M58" s="12">
        <f t="shared" si="61"/>
        <v>5</v>
      </c>
      <c r="N58" s="12">
        <f t="shared" ref="N58" si="82">SUM(N59:N60)</f>
        <v>5</v>
      </c>
      <c r="O58" s="12">
        <f t="shared" ref="O58" si="83">SUM(O59:O60)</f>
        <v>0</v>
      </c>
      <c r="P58" s="12">
        <f t="shared" ref="P58" si="84">SUM(P59:P60)</f>
        <v>0</v>
      </c>
      <c r="Q58" s="12">
        <f t="shared" si="5"/>
        <v>5</v>
      </c>
      <c r="R58" s="12">
        <f t="shared" ref="R58:T58" si="85">SUM(R59:R60)</f>
        <v>5</v>
      </c>
      <c r="S58" s="12">
        <f t="shared" si="85"/>
        <v>0</v>
      </c>
      <c r="T58" s="12">
        <f t="shared" si="85"/>
        <v>0</v>
      </c>
    </row>
    <row r="59" spans="2:20" ht="18" x14ac:dyDescent="0.25">
      <c r="B59" s="9"/>
      <c r="C59" s="10"/>
      <c r="D59" s="11" t="s">
        <v>242</v>
      </c>
      <c r="E59" s="12">
        <f t="shared" si="58"/>
        <v>0</v>
      </c>
      <c r="F59" s="12">
        <v>0</v>
      </c>
      <c r="G59" s="12">
        <v>0</v>
      </c>
      <c r="H59" s="12">
        <v>0</v>
      </c>
      <c r="I59" s="12">
        <f t="shared" si="60"/>
        <v>0</v>
      </c>
      <c r="J59" s="12">
        <v>0</v>
      </c>
      <c r="K59" s="12">
        <v>0</v>
      </c>
      <c r="L59" s="12">
        <v>0</v>
      </c>
      <c r="M59" s="12">
        <f t="shared" si="61"/>
        <v>0</v>
      </c>
      <c r="N59" s="12">
        <v>0</v>
      </c>
      <c r="O59" s="12">
        <v>0</v>
      </c>
      <c r="P59" s="12">
        <v>0</v>
      </c>
      <c r="Q59" s="12">
        <f t="shared" si="5"/>
        <v>0</v>
      </c>
      <c r="R59" s="12">
        <v>0</v>
      </c>
      <c r="S59" s="12">
        <v>0</v>
      </c>
      <c r="T59" s="12">
        <v>0</v>
      </c>
    </row>
    <row r="60" spans="2:20" ht="18" x14ac:dyDescent="0.25">
      <c r="B60" s="9"/>
      <c r="C60" s="10"/>
      <c r="D60" s="11" t="s">
        <v>65</v>
      </c>
      <c r="E60" s="12">
        <f t="shared" si="58"/>
        <v>5</v>
      </c>
      <c r="F60" s="12">
        <v>5</v>
      </c>
      <c r="G60" s="12">
        <v>0</v>
      </c>
      <c r="H60" s="12">
        <v>0</v>
      </c>
      <c r="I60" s="12">
        <f t="shared" si="60"/>
        <v>5</v>
      </c>
      <c r="J60" s="12">
        <v>5</v>
      </c>
      <c r="K60" s="12">
        <v>0</v>
      </c>
      <c r="L60" s="12">
        <v>0</v>
      </c>
      <c r="M60" s="12">
        <f t="shared" si="61"/>
        <v>5</v>
      </c>
      <c r="N60" s="12">
        <v>5</v>
      </c>
      <c r="O60" s="12">
        <v>0</v>
      </c>
      <c r="P60" s="12">
        <v>0</v>
      </c>
      <c r="Q60" s="12">
        <f t="shared" si="5"/>
        <v>5</v>
      </c>
      <c r="R60" s="12">
        <v>5</v>
      </c>
      <c r="S60" s="12">
        <v>0</v>
      </c>
      <c r="T60" s="12">
        <v>0</v>
      </c>
    </row>
    <row r="61" spans="2:20" ht="45" x14ac:dyDescent="0.25">
      <c r="B61" s="9"/>
      <c r="C61" s="38" t="s">
        <v>295</v>
      </c>
      <c r="D61" s="39" t="s">
        <v>296</v>
      </c>
      <c r="E61" s="37">
        <f>SUM(F61:H61)</f>
        <v>180</v>
      </c>
      <c r="F61" s="37">
        <v>180</v>
      </c>
      <c r="G61" s="12">
        <v>0</v>
      </c>
      <c r="H61" s="12">
        <v>0</v>
      </c>
      <c r="I61" s="37">
        <f>SUM(J61:L61)</f>
        <v>180</v>
      </c>
      <c r="J61" s="37">
        <v>180</v>
      </c>
      <c r="K61" s="12">
        <v>0</v>
      </c>
      <c r="L61" s="12">
        <v>0</v>
      </c>
      <c r="M61" s="37">
        <f>SUM(N61:P61)</f>
        <v>180</v>
      </c>
      <c r="N61" s="37">
        <v>180</v>
      </c>
      <c r="O61" s="12">
        <v>0</v>
      </c>
      <c r="P61" s="12">
        <v>0</v>
      </c>
      <c r="Q61" s="37">
        <f>SUM(R61:T61)</f>
        <v>198.00000000000003</v>
      </c>
      <c r="R61" s="37">
        <f>N61*1.1</f>
        <v>198.00000000000003</v>
      </c>
      <c r="S61" s="12">
        <v>0</v>
      </c>
      <c r="T61" s="12">
        <v>0</v>
      </c>
    </row>
    <row r="62" spans="2:20" ht="45" x14ac:dyDescent="0.25">
      <c r="B62" s="9"/>
      <c r="C62" s="38" t="s">
        <v>297</v>
      </c>
      <c r="D62" s="39" t="s">
        <v>298</v>
      </c>
      <c r="E62" s="37">
        <f t="shared" ref="E62" si="86">SUM(F62:H62)</f>
        <v>90</v>
      </c>
      <c r="F62" s="37">
        <v>90</v>
      </c>
      <c r="G62" s="12">
        <v>0</v>
      </c>
      <c r="H62" s="12">
        <v>0</v>
      </c>
      <c r="I62" s="37">
        <f t="shared" ref="I62" si="87">SUM(J62:L62)</f>
        <v>90</v>
      </c>
      <c r="J62" s="37">
        <v>90</v>
      </c>
      <c r="K62" s="12">
        <v>0</v>
      </c>
      <c r="L62" s="12">
        <v>0</v>
      </c>
      <c r="M62" s="37">
        <f t="shared" ref="M62" si="88">SUM(N62:P62)</f>
        <v>90</v>
      </c>
      <c r="N62" s="37">
        <v>90</v>
      </c>
      <c r="O62" s="12">
        <v>0</v>
      </c>
      <c r="P62" s="12">
        <v>0</v>
      </c>
      <c r="Q62" s="37">
        <f t="shared" ref="Q62" si="89">SUM(R62:T62)</f>
        <v>99.000000000000014</v>
      </c>
      <c r="R62" s="37">
        <f>N62*1.1</f>
        <v>99.000000000000014</v>
      </c>
      <c r="S62" s="12">
        <v>0</v>
      </c>
      <c r="T62" s="12">
        <v>0</v>
      </c>
    </row>
    <row r="63" spans="2:20" ht="31.5" x14ac:dyDescent="0.25">
      <c r="B63" s="15" t="s">
        <v>25</v>
      </c>
      <c r="C63" s="16"/>
      <c r="D63" s="17" t="s">
        <v>26</v>
      </c>
      <c r="E63" s="18">
        <f t="shared" si="58"/>
        <v>16645</v>
      </c>
      <c r="F63" s="18">
        <f>SUM(F67:F75)</f>
        <v>16645</v>
      </c>
      <c r="G63" s="18">
        <f>SUM(G67:G73)</f>
        <v>0</v>
      </c>
      <c r="H63" s="18">
        <f>SUM(H67:H73)</f>
        <v>0</v>
      </c>
      <c r="I63" s="18">
        <f t="shared" si="60"/>
        <v>17329.5</v>
      </c>
      <c r="J63" s="18">
        <f>SUM(J67:J75)</f>
        <v>17329.5</v>
      </c>
      <c r="K63" s="18">
        <f>SUM(K67:K73)</f>
        <v>0</v>
      </c>
      <c r="L63" s="18">
        <f>SUM(L67:L73)</f>
        <v>0</v>
      </c>
      <c r="M63" s="18">
        <f t="shared" si="61"/>
        <v>18188.631000000001</v>
      </c>
      <c r="N63" s="18">
        <f>SUM(N67:N75)</f>
        <v>18188.631000000001</v>
      </c>
      <c r="O63" s="18">
        <f>SUM(O67:O73)</f>
        <v>0</v>
      </c>
      <c r="P63" s="18">
        <f>SUM(P67:P73)</f>
        <v>0</v>
      </c>
      <c r="Q63" s="18">
        <f t="shared" si="5"/>
        <v>18703.464100000005</v>
      </c>
      <c r="R63" s="18">
        <f>SUM(R67:R75)</f>
        <v>18703.464100000005</v>
      </c>
      <c r="S63" s="18">
        <f>SUM(S67:S73)</f>
        <v>0</v>
      </c>
      <c r="T63" s="18">
        <f>SUM(T67:T73)</f>
        <v>0</v>
      </c>
    </row>
    <row r="64" spans="2:20" ht="18" x14ac:dyDescent="0.25">
      <c r="B64" s="9"/>
      <c r="C64" s="10"/>
      <c r="D64" s="11" t="s">
        <v>61</v>
      </c>
      <c r="E64" s="12">
        <f t="shared" si="58"/>
        <v>31</v>
      </c>
      <c r="F64" s="12">
        <f t="shared" ref="F64" si="90">SUM(F65:F66)</f>
        <v>31</v>
      </c>
      <c r="G64" s="12">
        <f t="shared" ref="G64" si="91">SUM(G65:G66)</f>
        <v>0</v>
      </c>
      <c r="H64" s="12">
        <f t="shared" ref="H64" si="92">SUM(H65:H66)</f>
        <v>0</v>
      </c>
      <c r="I64" s="12">
        <f t="shared" si="60"/>
        <v>31</v>
      </c>
      <c r="J64" s="12">
        <f t="shared" ref="J64" si="93">SUM(J65:J66)</f>
        <v>31</v>
      </c>
      <c r="K64" s="12">
        <f t="shared" ref="K64" si="94">SUM(K65:K66)</f>
        <v>0</v>
      </c>
      <c r="L64" s="12">
        <f t="shared" ref="L64" si="95">SUM(L65:L66)</f>
        <v>0</v>
      </c>
      <c r="M64" s="12">
        <f t="shared" si="61"/>
        <v>31</v>
      </c>
      <c r="N64" s="12">
        <f t="shared" ref="N64" si="96">SUM(N65:N66)</f>
        <v>31</v>
      </c>
      <c r="O64" s="12">
        <f t="shared" ref="O64" si="97">SUM(O65:O66)</f>
        <v>0</v>
      </c>
      <c r="P64" s="12">
        <f t="shared" ref="P64" si="98">SUM(P65:P66)</f>
        <v>0</v>
      </c>
      <c r="Q64" s="12">
        <f t="shared" si="5"/>
        <v>31</v>
      </c>
      <c r="R64" s="12">
        <f t="shared" ref="R64:T64" si="99">SUM(R65:R66)</f>
        <v>31</v>
      </c>
      <c r="S64" s="12">
        <f t="shared" si="99"/>
        <v>0</v>
      </c>
      <c r="T64" s="12">
        <f t="shared" si="99"/>
        <v>0</v>
      </c>
    </row>
    <row r="65" spans="1:20" ht="18" x14ac:dyDescent="0.25">
      <c r="B65" s="9"/>
      <c r="C65" s="10"/>
      <c r="D65" s="11" t="s">
        <v>242</v>
      </c>
      <c r="E65" s="12">
        <f t="shared" si="58"/>
        <v>0</v>
      </c>
      <c r="F65" s="12">
        <v>0</v>
      </c>
      <c r="G65" s="12">
        <v>0</v>
      </c>
      <c r="H65" s="12">
        <v>0</v>
      </c>
      <c r="I65" s="12">
        <f t="shared" si="60"/>
        <v>0</v>
      </c>
      <c r="J65" s="12">
        <v>0</v>
      </c>
      <c r="K65" s="12">
        <v>0</v>
      </c>
      <c r="L65" s="12">
        <v>0</v>
      </c>
      <c r="M65" s="12">
        <f t="shared" si="61"/>
        <v>0</v>
      </c>
      <c r="N65" s="12">
        <v>0</v>
      </c>
      <c r="O65" s="12">
        <v>0</v>
      </c>
      <c r="P65" s="12">
        <v>0</v>
      </c>
      <c r="Q65" s="12">
        <f t="shared" si="5"/>
        <v>0</v>
      </c>
      <c r="R65" s="12">
        <v>0</v>
      </c>
      <c r="S65" s="12">
        <v>0</v>
      </c>
      <c r="T65" s="12">
        <v>0</v>
      </c>
    </row>
    <row r="66" spans="1:20" ht="18" x14ac:dyDescent="0.25">
      <c r="B66" s="9"/>
      <c r="C66" s="10"/>
      <c r="D66" s="11" t="s">
        <v>65</v>
      </c>
      <c r="E66" s="12">
        <f t="shared" si="58"/>
        <v>31</v>
      </c>
      <c r="F66" s="12">
        <v>31</v>
      </c>
      <c r="G66" s="12">
        <v>0</v>
      </c>
      <c r="H66" s="12">
        <v>0</v>
      </c>
      <c r="I66" s="12">
        <f t="shared" si="60"/>
        <v>31</v>
      </c>
      <c r="J66" s="12">
        <v>31</v>
      </c>
      <c r="K66" s="12">
        <v>0</v>
      </c>
      <c r="L66" s="12">
        <v>0</v>
      </c>
      <c r="M66" s="12">
        <f t="shared" si="61"/>
        <v>31</v>
      </c>
      <c r="N66" s="12">
        <v>31</v>
      </c>
      <c r="O66" s="12">
        <v>0</v>
      </c>
      <c r="P66" s="12">
        <v>0</v>
      </c>
      <c r="Q66" s="12">
        <f t="shared" si="5"/>
        <v>31</v>
      </c>
      <c r="R66" s="12">
        <v>31</v>
      </c>
      <c r="S66" s="12">
        <v>0</v>
      </c>
      <c r="T66" s="12">
        <v>0</v>
      </c>
    </row>
    <row r="67" spans="1:20" ht="60" x14ac:dyDescent="0.25">
      <c r="B67" s="33"/>
      <c r="C67" s="34" t="s">
        <v>98</v>
      </c>
      <c r="D67" s="36" t="s">
        <v>99</v>
      </c>
      <c r="E67" s="1">
        <f t="shared" si="58"/>
        <v>2800</v>
      </c>
      <c r="F67" s="1">
        <v>2800</v>
      </c>
      <c r="G67" s="12">
        <v>0</v>
      </c>
      <c r="H67" s="12">
        <v>0</v>
      </c>
      <c r="I67" s="1">
        <f t="shared" si="60"/>
        <v>2800</v>
      </c>
      <c r="J67" s="1">
        <v>2800</v>
      </c>
      <c r="K67" s="12">
        <v>0</v>
      </c>
      <c r="L67" s="12">
        <v>0</v>
      </c>
      <c r="M67" s="1">
        <f t="shared" si="61"/>
        <v>3000</v>
      </c>
      <c r="N67" s="1">
        <v>3000</v>
      </c>
      <c r="O67" s="12">
        <v>0</v>
      </c>
      <c r="P67" s="12">
        <v>0</v>
      </c>
      <c r="Q67" s="1">
        <f t="shared" si="5"/>
        <v>3000</v>
      </c>
      <c r="R67" s="1">
        <v>3000</v>
      </c>
      <c r="S67" s="12">
        <v>0</v>
      </c>
      <c r="T67" s="12">
        <v>0</v>
      </c>
    </row>
    <row r="68" spans="1:20" ht="15.75" x14ac:dyDescent="0.25">
      <c r="B68" s="33"/>
      <c r="C68" s="34" t="s">
        <v>100</v>
      </c>
      <c r="D68" s="36" t="s">
        <v>101</v>
      </c>
      <c r="E68" s="1">
        <f t="shared" si="58"/>
        <v>1400</v>
      </c>
      <c r="F68" s="1">
        <v>1400</v>
      </c>
      <c r="G68" s="12">
        <v>0</v>
      </c>
      <c r="H68" s="12">
        <v>0</v>
      </c>
      <c r="I68" s="1">
        <f t="shared" si="60"/>
        <v>1659.05</v>
      </c>
      <c r="J68" s="1">
        <v>1659.05</v>
      </c>
      <c r="K68" s="12">
        <v>0</v>
      </c>
      <c r="L68" s="12">
        <v>0</v>
      </c>
      <c r="M68" s="1">
        <f t="shared" si="61"/>
        <v>1718.3215</v>
      </c>
      <c r="N68" s="1">
        <v>1718.3215</v>
      </c>
      <c r="O68" s="12">
        <v>0</v>
      </c>
      <c r="P68" s="12">
        <v>0</v>
      </c>
      <c r="Q68" s="1">
        <f t="shared" si="5"/>
        <v>1890.1536500000002</v>
      </c>
      <c r="R68" s="1">
        <f t="shared" ref="R68" si="100">N68*1.1</f>
        <v>1890.1536500000002</v>
      </c>
      <c r="S68" s="12">
        <v>0</v>
      </c>
      <c r="T68" s="12">
        <v>0</v>
      </c>
    </row>
    <row r="69" spans="1:20" ht="15.75" x14ac:dyDescent="0.25">
      <c r="B69" s="33"/>
      <c r="C69" s="34" t="s">
        <v>102</v>
      </c>
      <c r="D69" s="36" t="s">
        <v>103</v>
      </c>
      <c r="E69" s="1">
        <f t="shared" si="58"/>
        <v>9500</v>
      </c>
      <c r="F69" s="1">
        <v>9500</v>
      </c>
      <c r="G69" s="12">
        <v>0</v>
      </c>
      <c r="H69" s="12">
        <v>0</v>
      </c>
      <c r="I69" s="1">
        <f t="shared" si="60"/>
        <v>9500</v>
      </c>
      <c r="J69" s="1">
        <v>9500</v>
      </c>
      <c r="K69" s="12">
        <v>0</v>
      </c>
      <c r="L69" s="12">
        <v>0</v>
      </c>
      <c r="M69" s="1">
        <f t="shared" si="61"/>
        <v>10000</v>
      </c>
      <c r="N69" s="1">
        <v>10000</v>
      </c>
      <c r="O69" s="12">
        <v>0</v>
      </c>
      <c r="P69" s="12">
        <v>0</v>
      </c>
      <c r="Q69" s="1">
        <f t="shared" si="5"/>
        <v>10000</v>
      </c>
      <c r="R69" s="1">
        <v>10000</v>
      </c>
      <c r="S69" s="12">
        <v>0</v>
      </c>
      <c r="T69" s="12">
        <v>0</v>
      </c>
    </row>
    <row r="70" spans="1:20" ht="45" x14ac:dyDescent="0.25">
      <c r="B70" s="33"/>
      <c r="C70" s="34" t="s">
        <v>104</v>
      </c>
      <c r="D70" s="36" t="s">
        <v>251</v>
      </c>
      <c r="E70" s="1">
        <f t="shared" si="58"/>
        <v>40</v>
      </c>
      <c r="F70" s="1">
        <v>40</v>
      </c>
      <c r="G70" s="12">
        <v>0</v>
      </c>
      <c r="H70" s="12">
        <v>0</v>
      </c>
      <c r="I70" s="1">
        <f t="shared" si="60"/>
        <v>40</v>
      </c>
      <c r="J70" s="1">
        <v>40</v>
      </c>
      <c r="K70" s="12">
        <v>0</v>
      </c>
      <c r="L70" s="12">
        <v>0</v>
      </c>
      <c r="M70" s="1">
        <f t="shared" si="61"/>
        <v>40</v>
      </c>
      <c r="N70" s="1">
        <v>40</v>
      </c>
      <c r="O70" s="12">
        <v>0</v>
      </c>
      <c r="P70" s="12">
        <v>0</v>
      </c>
      <c r="Q70" s="1">
        <f t="shared" ref="Q70:Q138" si="101">SUM(R70:T70)</f>
        <v>40</v>
      </c>
      <c r="R70" s="1">
        <v>40</v>
      </c>
      <c r="S70" s="12">
        <v>0</v>
      </c>
      <c r="T70" s="12">
        <v>0</v>
      </c>
    </row>
    <row r="71" spans="1:20" ht="30" x14ac:dyDescent="0.25">
      <c r="B71" s="33"/>
      <c r="C71" s="34" t="s">
        <v>105</v>
      </c>
      <c r="D71" s="36" t="s">
        <v>106</v>
      </c>
      <c r="E71" s="1">
        <f t="shared" si="58"/>
        <v>55</v>
      </c>
      <c r="F71" s="1">
        <v>55</v>
      </c>
      <c r="G71" s="12">
        <v>0</v>
      </c>
      <c r="H71" s="12">
        <v>0</v>
      </c>
      <c r="I71" s="1">
        <f t="shared" si="60"/>
        <v>63.249999999999993</v>
      </c>
      <c r="J71" s="1">
        <v>63.249999999999993</v>
      </c>
      <c r="K71" s="12">
        <v>0</v>
      </c>
      <c r="L71" s="12">
        <v>0</v>
      </c>
      <c r="M71" s="1">
        <f t="shared" si="61"/>
        <v>65.147499999999994</v>
      </c>
      <c r="N71" s="37">
        <v>65.147499999999994</v>
      </c>
      <c r="O71" s="12">
        <v>0</v>
      </c>
      <c r="P71" s="12">
        <v>0</v>
      </c>
      <c r="Q71" s="1">
        <f t="shared" si="101"/>
        <v>71.66225</v>
      </c>
      <c r="R71" s="37">
        <f t="shared" ref="R71" si="102">N71*1.1</f>
        <v>71.66225</v>
      </c>
      <c r="S71" s="12">
        <v>0</v>
      </c>
      <c r="T71" s="12">
        <v>0</v>
      </c>
    </row>
    <row r="72" spans="1:20" ht="30" x14ac:dyDescent="0.25">
      <c r="B72" s="33"/>
      <c r="C72" s="34" t="s">
        <v>107</v>
      </c>
      <c r="D72" s="36" t="s">
        <v>284</v>
      </c>
      <c r="E72" s="1">
        <f t="shared" si="58"/>
        <v>2054</v>
      </c>
      <c r="F72" s="1">
        <v>2054</v>
      </c>
      <c r="G72" s="12">
        <v>0</v>
      </c>
      <c r="H72" s="12">
        <v>0</v>
      </c>
      <c r="I72" s="1">
        <f>SUM(J72:L72)</f>
        <v>2351.8000000000002</v>
      </c>
      <c r="J72" s="1">
        <v>2351.8000000000002</v>
      </c>
      <c r="K72" s="12">
        <v>0</v>
      </c>
      <c r="L72" s="12">
        <v>0</v>
      </c>
      <c r="M72" s="1">
        <f t="shared" si="61"/>
        <v>2422.3000000000002</v>
      </c>
      <c r="N72" s="1">
        <v>2422.3000000000002</v>
      </c>
      <c r="O72" s="12">
        <v>0</v>
      </c>
      <c r="P72" s="12">
        <v>0</v>
      </c>
      <c r="Q72" s="1">
        <f t="shared" si="101"/>
        <v>2664.5</v>
      </c>
      <c r="R72" s="1">
        <v>2664.5</v>
      </c>
      <c r="S72" s="12">
        <v>0</v>
      </c>
      <c r="T72" s="12">
        <v>0</v>
      </c>
    </row>
    <row r="73" spans="1:20" ht="75" x14ac:dyDescent="0.25">
      <c r="B73" s="33"/>
      <c r="C73" s="34" t="s">
        <v>279</v>
      </c>
      <c r="D73" s="36" t="s">
        <v>285</v>
      </c>
      <c r="E73" s="1">
        <f t="shared" si="58"/>
        <v>410</v>
      </c>
      <c r="F73" s="1">
        <v>410</v>
      </c>
      <c r="G73" s="12">
        <v>0</v>
      </c>
      <c r="H73" s="12">
        <v>0</v>
      </c>
      <c r="I73" s="1">
        <f t="shared" si="60"/>
        <v>471.49999999999994</v>
      </c>
      <c r="J73" s="37">
        <v>471.49999999999994</v>
      </c>
      <c r="K73" s="12">
        <v>0</v>
      </c>
      <c r="L73" s="12">
        <v>0</v>
      </c>
      <c r="M73" s="1">
        <f t="shared" si="61"/>
        <v>485.64499999999998</v>
      </c>
      <c r="N73" s="37">
        <v>485.64499999999998</v>
      </c>
      <c r="O73" s="12">
        <v>0</v>
      </c>
      <c r="P73" s="12">
        <v>0</v>
      </c>
      <c r="Q73" s="1">
        <f t="shared" si="101"/>
        <v>534.20950000000005</v>
      </c>
      <c r="R73" s="37">
        <f t="shared" ref="R73" si="103">N73*1.1</f>
        <v>534.20950000000005</v>
      </c>
      <c r="S73" s="12">
        <v>0</v>
      </c>
      <c r="T73" s="12">
        <v>0</v>
      </c>
    </row>
    <row r="74" spans="1:20" s="69" customFormat="1" ht="30" x14ac:dyDescent="0.25">
      <c r="A74" s="64"/>
      <c r="B74" s="64"/>
      <c r="C74" s="65" t="s">
        <v>282</v>
      </c>
      <c r="D74" s="66" t="s">
        <v>280</v>
      </c>
      <c r="E74" s="67">
        <f t="shared" ref="E74:E75" si="104">SUM(F74:H74)</f>
        <v>90</v>
      </c>
      <c r="F74" s="67">
        <v>90</v>
      </c>
      <c r="G74" s="68">
        <v>0</v>
      </c>
      <c r="H74" s="68">
        <v>0</v>
      </c>
      <c r="I74" s="67">
        <f t="shared" ref="I74:I75" si="105">SUM(J74:L74)</f>
        <v>103.49999999999999</v>
      </c>
      <c r="J74" s="67">
        <v>103.49999999999999</v>
      </c>
      <c r="K74" s="68">
        <v>0</v>
      </c>
      <c r="L74" s="68">
        <v>0</v>
      </c>
      <c r="M74" s="67">
        <f t="shared" ref="M74:M75" si="106">SUM(N74:P74)</f>
        <v>106.60499999999999</v>
      </c>
      <c r="N74" s="67">
        <v>106.60499999999999</v>
      </c>
      <c r="O74" s="68">
        <v>0</v>
      </c>
      <c r="P74" s="68">
        <v>0</v>
      </c>
      <c r="Q74" s="67">
        <f t="shared" ref="Q74:Q75" si="107">SUM(R74:T74)</f>
        <v>117.2655</v>
      </c>
      <c r="R74" s="67">
        <f t="shared" ref="R74:R75" si="108">N74*1.1</f>
        <v>117.2655</v>
      </c>
      <c r="S74" s="68">
        <v>0</v>
      </c>
      <c r="T74" s="68">
        <v>0</v>
      </c>
    </row>
    <row r="75" spans="1:20" s="69" customFormat="1" ht="45" x14ac:dyDescent="0.25">
      <c r="A75" s="64"/>
      <c r="B75" s="64"/>
      <c r="C75" s="65" t="s">
        <v>283</v>
      </c>
      <c r="D75" s="66" t="s">
        <v>281</v>
      </c>
      <c r="E75" s="67">
        <f t="shared" si="104"/>
        <v>296</v>
      </c>
      <c r="F75" s="67">
        <v>296</v>
      </c>
      <c r="G75" s="68">
        <v>0</v>
      </c>
      <c r="H75" s="68">
        <v>0</v>
      </c>
      <c r="I75" s="67">
        <f t="shared" si="105"/>
        <v>340.4</v>
      </c>
      <c r="J75" s="67">
        <v>340.4</v>
      </c>
      <c r="K75" s="68">
        <v>0</v>
      </c>
      <c r="L75" s="68">
        <v>0</v>
      </c>
      <c r="M75" s="67">
        <f t="shared" si="106"/>
        <v>350.61199999999997</v>
      </c>
      <c r="N75" s="67">
        <v>350.61199999999997</v>
      </c>
      <c r="O75" s="68">
        <v>0</v>
      </c>
      <c r="P75" s="68">
        <v>0</v>
      </c>
      <c r="Q75" s="67">
        <f t="shared" si="107"/>
        <v>385.67320000000001</v>
      </c>
      <c r="R75" s="67">
        <f t="shared" si="108"/>
        <v>385.67320000000001</v>
      </c>
      <c r="S75" s="68">
        <v>0</v>
      </c>
      <c r="T75" s="68">
        <v>0</v>
      </c>
    </row>
    <row r="76" spans="1:20" ht="31.5" x14ac:dyDescent="0.25">
      <c r="B76" s="15" t="s">
        <v>28</v>
      </c>
      <c r="C76" s="16"/>
      <c r="D76" s="17" t="s">
        <v>27</v>
      </c>
      <c r="E76" s="18">
        <f t="shared" si="58"/>
        <v>14340</v>
      </c>
      <c r="F76" s="18">
        <f>SUM(F80:F86)</f>
        <v>14340</v>
      </c>
      <c r="G76" s="18">
        <f>SUM(G80:G83)</f>
        <v>0</v>
      </c>
      <c r="H76" s="18">
        <f>SUM(H80:H83)</f>
        <v>0</v>
      </c>
      <c r="I76" s="18">
        <f t="shared" si="60"/>
        <v>15982</v>
      </c>
      <c r="J76" s="18">
        <f>SUM(J80:J86)</f>
        <v>15982</v>
      </c>
      <c r="K76" s="18">
        <f>SUM(K80:K83)</f>
        <v>0</v>
      </c>
      <c r="L76" s="18">
        <f>SUM(L80:L83)</f>
        <v>0</v>
      </c>
      <c r="M76" s="18">
        <f t="shared" si="61"/>
        <v>18062.004999999997</v>
      </c>
      <c r="N76" s="18">
        <f>SUM(N80:N86)</f>
        <v>18062.004999999997</v>
      </c>
      <c r="O76" s="18">
        <f>SUM(O80:O83)</f>
        <v>0</v>
      </c>
      <c r="P76" s="18">
        <f>SUM(P80:P83)</f>
        <v>0</v>
      </c>
      <c r="Q76" s="18">
        <f t="shared" si="101"/>
        <v>19208.215499999998</v>
      </c>
      <c r="R76" s="18">
        <f>SUM(R80:R86)</f>
        <v>19208.215499999998</v>
      </c>
      <c r="S76" s="18">
        <f>SUM(S80:S83)</f>
        <v>0</v>
      </c>
      <c r="T76" s="18">
        <f>SUM(T80:T83)</f>
        <v>0</v>
      </c>
    </row>
    <row r="77" spans="1:20" ht="18" x14ac:dyDescent="0.25">
      <c r="B77" s="9"/>
      <c r="C77" s="10"/>
      <c r="D77" s="11" t="s">
        <v>61</v>
      </c>
      <c r="E77" s="12">
        <f t="shared" si="58"/>
        <v>0</v>
      </c>
      <c r="F77" s="12">
        <f t="shared" ref="F77" si="109">SUM(F78:F79)</f>
        <v>0</v>
      </c>
      <c r="G77" s="12">
        <f t="shared" ref="G77" si="110">SUM(G78:G79)</f>
        <v>0</v>
      </c>
      <c r="H77" s="12">
        <f t="shared" ref="H77" si="111">SUM(H78:H79)</f>
        <v>0</v>
      </c>
      <c r="I77" s="12">
        <f t="shared" si="60"/>
        <v>0</v>
      </c>
      <c r="J77" s="12">
        <f t="shared" ref="J77" si="112">SUM(J78:J79)</f>
        <v>0</v>
      </c>
      <c r="K77" s="12">
        <f t="shared" ref="K77" si="113">SUM(K78:K79)</f>
        <v>0</v>
      </c>
      <c r="L77" s="12">
        <f t="shared" ref="L77" si="114">SUM(L78:L79)</f>
        <v>0</v>
      </c>
      <c r="M77" s="12">
        <f t="shared" si="61"/>
        <v>0</v>
      </c>
      <c r="N77" s="12">
        <f t="shared" ref="N77" si="115">SUM(N78:N79)</f>
        <v>0</v>
      </c>
      <c r="O77" s="12">
        <f t="shared" ref="O77" si="116">SUM(O78:O79)</f>
        <v>0</v>
      </c>
      <c r="P77" s="12">
        <f t="shared" ref="P77" si="117">SUM(P78:P79)</f>
        <v>0</v>
      </c>
      <c r="Q77" s="12">
        <f t="shared" si="101"/>
        <v>0</v>
      </c>
      <c r="R77" s="12">
        <f t="shared" ref="R77:T77" si="118">SUM(R78:R79)</f>
        <v>0</v>
      </c>
      <c r="S77" s="12">
        <f t="shared" si="118"/>
        <v>0</v>
      </c>
      <c r="T77" s="12">
        <f t="shared" si="118"/>
        <v>0</v>
      </c>
    </row>
    <row r="78" spans="1:20" ht="18" x14ac:dyDescent="0.25">
      <c r="B78" s="9"/>
      <c r="C78" s="10"/>
      <c r="D78" s="11" t="s">
        <v>242</v>
      </c>
      <c r="E78" s="12">
        <f t="shared" si="58"/>
        <v>0</v>
      </c>
      <c r="F78" s="12">
        <v>0</v>
      </c>
      <c r="G78" s="12">
        <v>0</v>
      </c>
      <c r="H78" s="12">
        <v>0</v>
      </c>
      <c r="I78" s="12">
        <f t="shared" si="60"/>
        <v>0</v>
      </c>
      <c r="J78" s="12">
        <v>0</v>
      </c>
      <c r="K78" s="12">
        <v>0</v>
      </c>
      <c r="L78" s="12">
        <v>0</v>
      </c>
      <c r="M78" s="12">
        <f t="shared" si="61"/>
        <v>0</v>
      </c>
      <c r="N78" s="12">
        <v>0</v>
      </c>
      <c r="O78" s="12">
        <v>0</v>
      </c>
      <c r="P78" s="12">
        <v>0</v>
      </c>
      <c r="Q78" s="12">
        <f t="shared" si="101"/>
        <v>0</v>
      </c>
      <c r="R78" s="12">
        <v>0</v>
      </c>
      <c r="S78" s="12">
        <v>0</v>
      </c>
      <c r="T78" s="12">
        <v>0</v>
      </c>
    </row>
    <row r="79" spans="1:20" ht="18" x14ac:dyDescent="0.25">
      <c r="B79" s="9"/>
      <c r="C79" s="10"/>
      <c r="D79" s="11" t="s">
        <v>65</v>
      </c>
      <c r="E79" s="12">
        <f t="shared" si="58"/>
        <v>0</v>
      </c>
      <c r="F79" s="12">
        <v>0</v>
      </c>
      <c r="G79" s="12">
        <v>0</v>
      </c>
      <c r="H79" s="12">
        <v>0</v>
      </c>
      <c r="I79" s="12">
        <f t="shared" si="60"/>
        <v>0</v>
      </c>
      <c r="J79" s="12">
        <v>0</v>
      </c>
      <c r="K79" s="12">
        <v>0</v>
      </c>
      <c r="L79" s="12">
        <v>0</v>
      </c>
      <c r="M79" s="12">
        <f t="shared" si="61"/>
        <v>0</v>
      </c>
      <c r="N79" s="12">
        <v>0</v>
      </c>
      <c r="O79" s="12">
        <v>0</v>
      </c>
      <c r="P79" s="12">
        <v>0</v>
      </c>
      <c r="Q79" s="12">
        <f t="shared" si="101"/>
        <v>0</v>
      </c>
      <c r="R79" s="12">
        <v>0</v>
      </c>
      <c r="S79" s="12">
        <v>0</v>
      </c>
      <c r="T79" s="12">
        <v>0</v>
      </c>
    </row>
    <row r="80" spans="1:20" ht="75" x14ac:dyDescent="0.25">
      <c r="B80" s="33"/>
      <c r="C80" s="40" t="s">
        <v>108</v>
      </c>
      <c r="D80" s="36" t="s">
        <v>252</v>
      </c>
      <c r="E80" s="1">
        <f t="shared" si="58"/>
        <v>2235</v>
      </c>
      <c r="F80" s="1">
        <v>2235</v>
      </c>
      <c r="G80" s="12">
        <v>0</v>
      </c>
      <c r="H80" s="12">
        <v>0</v>
      </c>
      <c r="I80" s="1">
        <f t="shared" si="60"/>
        <v>2671.4</v>
      </c>
      <c r="J80" s="1">
        <v>2671.4</v>
      </c>
      <c r="K80" s="12">
        <v>0</v>
      </c>
      <c r="L80" s="12">
        <v>0</v>
      </c>
      <c r="M80" s="1">
        <f t="shared" si="61"/>
        <v>3054.8099999999995</v>
      </c>
      <c r="N80" s="1">
        <v>3054.8099999999995</v>
      </c>
      <c r="O80" s="12">
        <v>0</v>
      </c>
      <c r="P80" s="12">
        <v>0</v>
      </c>
      <c r="Q80" s="1">
        <f t="shared" si="101"/>
        <v>3360.2909999999997</v>
      </c>
      <c r="R80" s="1">
        <f t="shared" ref="R80" si="119">N80*1.1</f>
        <v>3360.2909999999997</v>
      </c>
      <c r="S80" s="12">
        <v>0</v>
      </c>
      <c r="T80" s="12">
        <v>0</v>
      </c>
    </row>
    <row r="81" spans="2:20" ht="30" x14ac:dyDescent="0.25">
      <c r="B81" s="33"/>
      <c r="C81" s="40" t="s">
        <v>109</v>
      </c>
      <c r="D81" s="36" t="s">
        <v>110</v>
      </c>
      <c r="E81" s="1">
        <f t="shared" si="58"/>
        <v>3550</v>
      </c>
      <c r="F81" s="1">
        <v>3550</v>
      </c>
      <c r="G81" s="1">
        <v>0</v>
      </c>
      <c r="H81" s="1">
        <v>0</v>
      </c>
      <c r="I81" s="1">
        <f t="shared" si="60"/>
        <v>3550</v>
      </c>
      <c r="J81" s="1">
        <v>3550</v>
      </c>
      <c r="K81" s="1">
        <v>0</v>
      </c>
      <c r="L81" s="1">
        <v>0</v>
      </c>
      <c r="M81" s="1">
        <f t="shared" si="61"/>
        <v>3600</v>
      </c>
      <c r="N81" s="1">
        <v>3600</v>
      </c>
      <c r="O81" s="1">
        <v>0</v>
      </c>
      <c r="P81" s="1">
        <v>0</v>
      </c>
      <c r="Q81" s="1">
        <f t="shared" si="101"/>
        <v>3600</v>
      </c>
      <c r="R81" s="1">
        <v>3600</v>
      </c>
      <c r="S81" s="1">
        <v>0</v>
      </c>
      <c r="T81" s="1">
        <v>0</v>
      </c>
    </row>
    <row r="82" spans="2:20" ht="30" x14ac:dyDescent="0.25">
      <c r="B82" s="33"/>
      <c r="C82" s="40" t="s">
        <v>111</v>
      </c>
      <c r="D82" s="36" t="s">
        <v>112</v>
      </c>
      <c r="E82" s="1">
        <f t="shared" si="58"/>
        <v>2450</v>
      </c>
      <c r="F82" s="1">
        <v>2450</v>
      </c>
      <c r="G82" s="1">
        <v>0</v>
      </c>
      <c r="H82" s="1">
        <v>0</v>
      </c>
      <c r="I82" s="1">
        <f t="shared" si="60"/>
        <v>2450</v>
      </c>
      <c r="J82" s="1">
        <v>2450</v>
      </c>
      <c r="K82" s="1">
        <v>0</v>
      </c>
      <c r="L82" s="1">
        <v>0</v>
      </c>
      <c r="M82" s="1">
        <f t="shared" si="61"/>
        <v>3000</v>
      </c>
      <c r="N82" s="1">
        <v>3000</v>
      </c>
      <c r="O82" s="1">
        <v>0</v>
      </c>
      <c r="P82" s="1">
        <v>0</v>
      </c>
      <c r="Q82" s="1">
        <f t="shared" si="101"/>
        <v>3000</v>
      </c>
      <c r="R82" s="1">
        <v>3000</v>
      </c>
      <c r="S82" s="1">
        <v>0</v>
      </c>
      <c r="T82" s="1">
        <v>0</v>
      </c>
    </row>
    <row r="83" spans="2:20" ht="30" x14ac:dyDescent="0.25">
      <c r="B83" s="33"/>
      <c r="C83" s="40" t="s">
        <v>113</v>
      </c>
      <c r="D83" s="36" t="s">
        <v>286</v>
      </c>
      <c r="E83" s="1">
        <f t="shared" si="58"/>
        <v>2770</v>
      </c>
      <c r="F83" s="1">
        <v>2770</v>
      </c>
      <c r="G83" s="1">
        <v>0</v>
      </c>
      <c r="H83" s="1">
        <v>0</v>
      </c>
      <c r="I83" s="1">
        <f t="shared" si="60"/>
        <v>3317.3</v>
      </c>
      <c r="J83" s="1">
        <v>3317.3</v>
      </c>
      <c r="K83" s="1">
        <v>0</v>
      </c>
      <c r="L83" s="1">
        <v>0</v>
      </c>
      <c r="M83" s="1">
        <f t="shared" si="61"/>
        <v>3814.9</v>
      </c>
      <c r="N83" s="1">
        <v>3814.9</v>
      </c>
      <c r="O83" s="1">
        <v>0</v>
      </c>
      <c r="P83" s="1">
        <v>0</v>
      </c>
      <c r="Q83" s="1">
        <f t="shared" si="101"/>
        <v>4196.3999999999996</v>
      </c>
      <c r="R83" s="1">
        <v>4196.3999999999996</v>
      </c>
      <c r="S83" s="1">
        <v>0</v>
      </c>
      <c r="T83" s="1">
        <v>0</v>
      </c>
    </row>
    <row r="84" spans="2:20" ht="30" x14ac:dyDescent="0.25">
      <c r="B84" s="33"/>
      <c r="C84" s="40" t="s">
        <v>287</v>
      </c>
      <c r="D84" s="36" t="s">
        <v>292</v>
      </c>
      <c r="E84" s="1">
        <v>1370.25</v>
      </c>
      <c r="F84" s="1">
        <v>1377</v>
      </c>
      <c r="G84" s="1">
        <v>0</v>
      </c>
      <c r="H84" s="1">
        <v>0</v>
      </c>
      <c r="I84" s="1">
        <v>1644.3</v>
      </c>
      <c r="J84" s="1">
        <v>1644.3</v>
      </c>
      <c r="K84" s="1">
        <v>0</v>
      </c>
      <c r="L84" s="1">
        <v>0</v>
      </c>
      <c r="M84" s="1">
        <v>1890.9449999999997</v>
      </c>
      <c r="N84" s="1">
        <v>1890.9449999999997</v>
      </c>
      <c r="O84" s="1">
        <v>0</v>
      </c>
      <c r="P84" s="1">
        <v>0</v>
      </c>
      <c r="Q84" s="1">
        <v>2080.0394999999999</v>
      </c>
      <c r="R84" s="1">
        <v>2080.0394999999999</v>
      </c>
      <c r="S84" s="1">
        <v>0</v>
      </c>
      <c r="T84" s="1">
        <v>0</v>
      </c>
    </row>
    <row r="85" spans="2:20" ht="30" x14ac:dyDescent="0.25">
      <c r="B85" s="33"/>
      <c r="C85" s="40" t="s">
        <v>289</v>
      </c>
      <c r="D85" s="36" t="s">
        <v>288</v>
      </c>
      <c r="E85" s="1">
        <v>217.5</v>
      </c>
      <c r="F85" s="1">
        <v>218</v>
      </c>
      <c r="G85" s="1">
        <v>0</v>
      </c>
      <c r="H85" s="1">
        <v>0</v>
      </c>
      <c r="I85" s="1">
        <v>261</v>
      </c>
      <c r="J85" s="1">
        <v>261</v>
      </c>
      <c r="K85" s="1">
        <v>0</v>
      </c>
      <c r="L85" s="1">
        <v>0</v>
      </c>
      <c r="M85" s="1">
        <v>300.14999999999998</v>
      </c>
      <c r="N85" s="1">
        <v>300.14999999999998</v>
      </c>
      <c r="O85" s="1">
        <v>0</v>
      </c>
      <c r="P85" s="1">
        <v>0</v>
      </c>
      <c r="Q85" s="1">
        <v>330.16500000000002</v>
      </c>
      <c r="R85" s="1">
        <v>330.16500000000002</v>
      </c>
      <c r="S85" s="1">
        <v>0</v>
      </c>
      <c r="T85" s="1">
        <v>0</v>
      </c>
    </row>
    <row r="86" spans="2:20" ht="45" x14ac:dyDescent="0.25">
      <c r="B86" s="33"/>
      <c r="C86" s="40" t="s">
        <v>290</v>
      </c>
      <c r="D86" s="36" t="s">
        <v>291</v>
      </c>
      <c r="E86" s="1">
        <v>1740</v>
      </c>
      <c r="F86" s="1">
        <v>1740</v>
      </c>
      <c r="G86" s="1">
        <v>0</v>
      </c>
      <c r="H86" s="1">
        <v>0</v>
      </c>
      <c r="I86" s="1">
        <v>2088</v>
      </c>
      <c r="J86" s="1">
        <v>2088</v>
      </c>
      <c r="K86" s="1">
        <v>0</v>
      </c>
      <c r="L86" s="1">
        <v>0</v>
      </c>
      <c r="M86" s="1">
        <v>2401.1999999999998</v>
      </c>
      <c r="N86" s="1">
        <v>2401.1999999999998</v>
      </c>
      <c r="O86" s="1">
        <v>0</v>
      </c>
      <c r="P86" s="1">
        <v>0</v>
      </c>
      <c r="Q86" s="1">
        <v>2641.32</v>
      </c>
      <c r="R86" s="1">
        <v>2641.32</v>
      </c>
      <c r="S86" s="1">
        <v>0</v>
      </c>
      <c r="T86" s="1">
        <v>0</v>
      </c>
    </row>
    <row r="87" spans="2:20" ht="31.5" x14ac:dyDescent="0.25">
      <c r="B87" s="15" t="s">
        <v>30</v>
      </c>
      <c r="C87" s="16"/>
      <c r="D87" s="17" t="s">
        <v>29</v>
      </c>
      <c r="E87" s="18">
        <f t="shared" si="58"/>
        <v>9090</v>
      </c>
      <c r="F87" s="18">
        <f>SUM(F91:F96)</f>
        <v>9090</v>
      </c>
      <c r="G87" s="18">
        <f>SUM(G91:G96)</f>
        <v>0</v>
      </c>
      <c r="H87" s="18">
        <f>SUM(H91:H96)</f>
        <v>0</v>
      </c>
      <c r="I87" s="18">
        <f t="shared" si="60"/>
        <v>9830</v>
      </c>
      <c r="J87" s="18">
        <f>SUM(J91:J96)</f>
        <v>9830</v>
      </c>
      <c r="K87" s="18">
        <f>SUM(K91:K96)</f>
        <v>0</v>
      </c>
      <c r="L87" s="18">
        <f>SUM(L91:L96)</f>
        <v>0</v>
      </c>
      <c r="M87" s="18">
        <f t="shared" si="61"/>
        <v>10644.000000000002</v>
      </c>
      <c r="N87" s="18">
        <f>SUM(N91:N96)</f>
        <v>10644.000000000002</v>
      </c>
      <c r="O87" s="18">
        <f>SUM(O91:O96)</f>
        <v>0</v>
      </c>
      <c r="P87" s="18">
        <f>SUM(P91:P96)</f>
        <v>0</v>
      </c>
      <c r="Q87" s="18">
        <f t="shared" si="101"/>
        <v>11539.400000000003</v>
      </c>
      <c r="R87" s="18">
        <f>SUM(R91:R96)</f>
        <v>11539.400000000003</v>
      </c>
      <c r="S87" s="18">
        <f>SUM(S91:S96)</f>
        <v>0</v>
      </c>
      <c r="T87" s="18">
        <f>SUM(T91:T96)</f>
        <v>0</v>
      </c>
    </row>
    <row r="88" spans="2:20" ht="18" x14ac:dyDescent="0.25">
      <c r="B88" s="9"/>
      <c r="C88" s="10"/>
      <c r="D88" s="11" t="s">
        <v>61</v>
      </c>
      <c r="E88" s="12">
        <f t="shared" si="58"/>
        <v>0</v>
      </c>
      <c r="F88" s="12">
        <f t="shared" ref="F88" si="120">SUM(F89:F90)</f>
        <v>0</v>
      </c>
      <c r="G88" s="12">
        <f t="shared" ref="G88" si="121">SUM(G89:G90)</f>
        <v>0</v>
      </c>
      <c r="H88" s="12">
        <f t="shared" ref="H88" si="122">SUM(H89:H90)</f>
        <v>0</v>
      </c>
      <c r="I88" s="12">
        <f t="shared" si="60"/>
        <v>0</v>
      </c>
      <c r="J88" s="12">
        <f t="shared" ref="J88" si="123">SUM(J89:J90)</f>
        <v>0</v>
      </c>
      <c r="K88" s="12">
        <f t="shared" ref="K88" si="124">SUM(K89:K90)</f>
        <v>0</v>
      </c>
      <c r="L88" s="12">
        <f t="shared" ref="L88" si="125">SUM(L89:L90)</f>
        <v>0</v>
      </c>
      <c r="M88" s="12">
        <f t="shared" si="61"/>
        <v>0</v>
      </c>
      <c r="N88" s="12">
        <f t="shared" ref="N88" si="126">SUM(N89:N90)</f>
        <v>0</v>
      </c>
      <c r="O88" s="12">
        <f t="shared" ref="O88" si="127">SUM(O89:O90)</f>
        <v>0</v>
      </c>
      <c r="P88" s="12">
        <f t="shared" ref="P88" si="128">SUM(P89:P90)</f>
        <v>0</v>
      </c>
      <c r="Q88" s="12">
        <f t="shared" si="101"/>
        <v>0</v>
      </c>
      <c r="R88" s="12">
        <f t="shared" ref="R88:T88" si="129">SUM(R89:R90)</f>
        <v>0</v>
      </c>
      <c r="S88" s="12">
        <f t="shared" si="129"/>
        <v>0</v>
      </c>
      <c r="T88" s="12">
        <f t="shared" si="129"/>
        <v>0</v>
      </c>
    </row>
    <row r="89" spans="2:20" ht="18" x14ac:dyDescent="0.25">
      <c r="B89" s="9"/>
      <c r="C89" s="10"/>
      <c r="D89" s="11" t="s">
        <v>242</v>
      </c>
      <c r="E89" s="12">
        <f t="shared" si="58"/>
        <v>0</v>
      </c>
      <c r="F89" s="12">
        <v>0</v>
      </c>
      <c r="G89" s="12">
        <v>0</v>
      </c>
      <c r="H89" s="12">
        <v>0</v>
      </c>
      <c r="I89" s="12">
        <f t="shared" si="60"/>
        <v>0</v>
      </c>
      <c r="J89" s="12">
        <v>0</v>
      </c>
      <c r="K89" s="12">
        <v>0</v>
      </c>
      <c r="L89" s="12">
        <v>0</v>
      </c>
      <c r="M89" s="12">
        <f t="shared" si="61"/>
        <v>0</v>
      </c>
      <c r="N89" s="12">
        <v>0</v>
      </c>
      <c r="O89" s="12">
        <v>0</v>
      </c>
      <c r="P89" s="12">
        <v>0</v>
      </c>
      <c r="Q89" s="12">
        <f t="shared" si="101"/>
        <v>0</v>
      </c>
      <c r="R89" s="12">
        <v>0</v>
      </c>
      <c r="S89" s="12">
        <v>0</v>
      </c>
      <c r="T89" s="12">
        <v>0</v>
      </c>
    </row>
    <row r="90" spans="2:20" ht="18" x14ac:dyDescent="0.25">
      <c r="B90" s="9"/>
      <c r="C90" s="10"/>
      <c r="D90" s="11" t="s">
        <v>65</v>
      </c>
      <c r="E90" s="12">
        <f t="shared" si="58"/>
        <v>0</v>
      </c>
      <c r="F90" s="12">
        <v>0</v>
      </c>
      <c r="G90" s="12">
        <v>0</v>
      </c>
      <c r="H90" s="12">
        <v>0</v>
      </c>
      <c r="I90" s="12">
        <f t="shared" si="60"/>
        <v>0</v>
      </c>
      <c r="J90" s="12">
        <v>0</v>
      </c>
      <c r="K90" s="12">
        <v>0</v>
      </c>
      <c r="L90" s="12">
        <v>0</v>
      </c>
      <c r="M90" s="12">
        <f t="shared" si="61"/>
        <v>0</v>
      </c>
      <c r="N90" s="12">
        <v>0</v>
      </c>
      <c r="O90" s="12">
        <v>0</v>
      </c>
      <c r="P90" s="12">
        <v>0</v>
      </c>
      <c r="Q90" s="12">
        <f t="shared" si="101"/>
        <v>0</v>
      </c>
      <c r="R90" s="12">
        <v>0</v>
      </c>
      <c r="S90" s="12">
        <v>0</v>
      </c>
      <c r="T90" s="12">
        <v>0</v>
      </c>
    </row>
    <row r="91" spans="2:20" ht="30" x14ac:dyDescent="0.25">
      <c r="B91" s="33"/>
      <c r="C91" s="40" t="s">
        <v>114</v>
      </c>
      <c r="D91" s="36" t="s">
        <v>253</v>
      </c>
      <c r="E91" s="1">
        <f t="shared" si="58"/>
        <v>7200</v>
      </c>
      <c r="F91" s="1">
        <v>7200</v>
      </c>
      <c r="G91" s="1">
        <v>0</v>
      </c>
      <c r="H91" s="1">
        <v>0</v>
      </c>
      <c r="I91" s="1">
        <f t="shared" si="60"/>
        <v>7920.0000000000009</v>
      </c>
      <c r="J91" s="1">
        <f>F91*1.1</f>
        <v>7920.0000000000009</v>
      </c>
      <c r="K91" s="1">
        <v>0</v>
      </c>
      <c r="L91" s="1">
        <v>0</v>
      </c>
      <c r="M91" s="1">
        <f t="shared" si="61"/>
        <v>8712.0000000000018</v>
      </c>
      <c r="N91" s="1">
        <f>J91*1.1</f>
        <v>8712.0000000000018</v>
      </c>
      <c r="O91" s="1">
        <v>0</v>
      </c>
      <c r="P91" s="1">
        <v>0</v>
      </c>
      <c r="Q91" s="1">
        <f t="shared" si="101"/>
        <v>9583.2000000000025</v>
      </c>
      <c r="R91" s="1">
        <f>N91*1.1</f>
        <v>9583.2000000000025</v>
      </c>
      <c r="S91" s="1">
        <v>0</v>
      </c>
      <c r="T91" s="1">
        <v>0</v>
      </c>
    </row>
    <row r="92" spans="2:20" x14ac:dyDescent="0.25">
      <c r="B92" s="33"/>
      <c r="C92" s="40" t="s">
        <v>115</v>
      </c>
      <c r="D92" s="36" t="s">
        <v>117</v>
      </c>
      <c r="E92" s="1">
        <f t="shared" si="58"/>
        <v>415</v>
      </c>
      <c r="F92" s="1">
        <v>415</v>
      </c>
      <c r="G92" s="1">
        <v>0</v>
      </c>
      <c r="H92" s="1">
        <v>0</v>
      </c>
      <c r="I92" s="1">
        <f t="shared" si="60"/>
        <v>415</v>
      </c>
      <c r="J92" s="1">
        <v>415</v>
      </c>
      <c r="K92" s="1">
        <v>0</v>
      </c>
      <c r="L92" s="1">
        <v>0</v>
      </c>
      <c r="M92" s="1">
        <f t="shared" si="61"/>
        <v>415</v>
      </c>
      <c r="N92" s="1">
        <v>415</v>
      </c>
      <c r="O92" s="1">
        <v>0</v>
      </c>
      <c r="P92" s="1">
        <v>0</v>
      </c>
      <c r="Q92" s="1">
        <f t="shared" si="101"/>
        <v>415</v>
      </c>
      <c r="R92" s="1">
        <v>415</v>
      </c>
      <c r="S92" s="1">
        <v>0</v>
      </c>
      <c r="T92" s="1">
        <v>0</v>
      </c>
    </row>
    <row r="93" spans="2:20" ht="45" x14ac:dyDescent="0.25">
      <c r="B93" s="33"/>
      <c r="C93" s="40" t="s">
        <v>116</v>
      </c>
      <c r="D93" s="36" t="s">
        <v>119</v>
      </c>
      <c r="E93" s="1">
        <f t="shared" si="58"/>
        <v>380</v>
      </c>
      <c r="F93" s="1">
        <v>380</v>
      </c>
      <c r="G93" s="1">
        <v>0</v>
      </c>
      <c r="H93" s="1">
        <v>0</v>
      </c>
      <c r="I93" s="1">
        <f t="shared" si="60"/>
        <v>380</v>
      </c>
      <c r="J93" s="1">
        <v>380</v>
      </c>
      <c r="K93" s="1">
        <v>0</v>
      </c>
      <c r="L93" s="1">
        <v>0</v>
      </c>
      <c r="M93" s="1">
        <f t="shared" si="61"/>
        <v>380</v>
      </c>
      <c r="N93" s="1">
        <v>380</v>
      </c>
      <c r="O93" s="1">
        <v>0</v>
      </c>
      <c r="P93" s="1">
        <v>0</v>
      </c>
      <c r="Q93" s="1">
        <f t="shared" si="101"/>
        <v>380</v>
      </c>
      <c r="R93" s="1">
        <v>380</v>
      </c>
      <c r="S93" s="1">
        <v>0</v>
      </c>
      <c r="T93" s="1">
        <v>0</v>
      </c>
    </row>
    <row r="94" spans="2:20" ht="45" x14ac:dyDescent="0.25">
      <c r="B94" s="33"/>
      <c r="C94" s="40" t="s">
        <v>118</v>
      </c>
      <c r="D94" s="36" t="s">
        <v>121</v>
      </c>
      <c r="E94" s="1">
        <f t="shared" si="58"/>
        <v>800</v>
      </c>
      <c r="F94" s="1">
        <v>800</v>
      </c>
      <c r="G94" s="1">
        <v>0</v>
      </c>
      <c r="H94" s="1">
        <v>0</v>
      </c>
      <c r="I94" s="1">
        <f t="shared" si="60"/>
        <v>800</v>
      </c>
      <c r="J94" s="1">
        <v>800</v>
      </c>
      <c r="K94" s="1">
        <v>0</v>
      </c>
      <c r="L94" s="1">
        <v>0</v>
      </c>
      <c r="M94" s="1">
        <f t="shared" si="61"/>
        <v>800</v>
      </c>
      <c r="N94" s="1">
        <v>800</v>
      </c>
      <c r="O94" s="1">
        <v>0</v>
      </c>
      <c r="P94" s="1">
        <v>0</v>
      </c>
      <c r="Q94" s="1">
        <f t="shared" si="101"/>
        <v>800</v>
      </c>
      <c r="R94" s="1">
        <v>800</v>
      </c>
      <c r="S94" s="1">
        <v>0</v>
      </c>
      <c r="T94" s="1">
        <v>0</v>
      </c>
    </row>
    <row r="95" spans="2:20" x14ac:dyDescent="0.25">
      <c r="B95" s="33"/>
      <c r="C95" s="40" t="s">
        <v>120</v>
      </c>
      <c r="D95" s="36" t="s">
        <v>123</v>
      </c>
      <c r="E95" s="1">
        <f t="shared" si="58"/>
        <v>95</v>
      </c>
      <c r="F95" s="1">
        <v>95</v>
      </c>
      <c r="G95" s="1">
        <v>0</v>
      </c>
      <c r="H95" s="1">
        <v>0</v>
      </c>
      <c r="I95" s="1">
        <f t="shared" si="60"/>
        <v>95</v>
      </c>
      <c r="J95" s="1">
        <v>95</v>
      </c>
      <c r="K95" s="1">
        <v>0</v>
      </c>
      <c r="L95" s="1">
        <v>0</v>
      </c>
      <c r="M95" s="1">
        <f t="shared" si="61"/>
        <v>95</v>
      </c>
      <c r="N95" s="1">
        <v>95</v>
      </c>
      <c r="O95" s="1">
        <v>0</v>
      </c>
      <c r="P95" s="1">
        <v>0</v>
      </c>
      <c r="Q95" s="1">
        <f t="shared" si="101"/>
        <v>95</v>
      </c>
      <c r="R95" s="1">
        <v>95</v>
      </c>
      <c r="S95" s="1">
        <v>0</v>
      </c>
      <c r="T95" s="1">
        <v>0</v>
      </c>
    </row>
    <row r="96" spans="2:20" ht="120" x14ac:dyDescent="0.25">
      <c r="B96" s="33"/>
      <c r="C96" s="40" t="s">
        <v>122</v>
      </c>
      <c r="D96" s="36" t="s">
        <v>254</v>
      </c>
      <c r="E96" s="1">
        <f t="shared" si="58"/>
        <v>200</v>
      </c>
      <c r="F96" s="1">
        <v>200</v>
      </c>
      <c r="G96" s="1">
        <v>0</v>
      </c>
      <c r="H96" s="1">
        <v>0</v>
      </c>
      <c r="I96" s="1">
        <f t="shared" si="60"/>
        <v>220.00000000000003</v>
      </c>
      <c r="J96" s="1">
        <f>F96*1.1</f>
        <v>220.00000000000003</v>
      </c>
      <c r="K96" s="1">
        <v>0</v>
      </c>
      <c r="L96" s="1">
        <v>0</v>
      </c>
      <c r="M96" s="1">
        <f t="shared" si="61"/>
        <v>242.00000000000006</v>
      </c>
      <c r="N96" s="1">
        <f>J96*1.1</f>
        <v>242.00000000000006</v>
      </c>
      <c r="O96" s="1">
        <v>0</v>
      </c>
      <c r="P96" s="1">
        <v>0</v>
      </c>
      <c r="Q96" s="1">
        <f t="shared" si="101"/>
        <v>266.2000000000001</v>
      </c>
      <c r="R96" s="1">
        <f>N96*1.1</f>
        <v>266.2000000000001</v>
      </c>
      <c r="S96" s="1">
        <v>0</v>
      </c>
      <c r="T96" s="1">
        <v>0</v>
      </c>
    </row>
    <row r="97" spans="2:20" ht="31.5" x14ac:dyDescent="0.25">
      <c r="B97" s="15" t="s">
        <v>31</v>
      </c>
      <c r="C97" s="16"/>
      <c r="D97" s="17" t="s">
        <v>32</v>
      </c>
      <c r="E97" s="18">
        <f t="shared" si="58"/>
        <v>11726</v>
      </c>
      <c r="F97" s="18">
        <f>SUM(F101:F107)</f>
        <v>11726</v>
      </c>
      <c r="G97" s="18">
        <f>SUM(G101:G106)</f>
        <v>0</v>
      </c>
      <c r="H97" s="18">
        <f>SUM(H101:H106)</f>
        <v>0</v>
      </c>
      <c r="I97" s="18">
        <f t="shared" si="60"/>
        <v>12853</v>
      </c>
      <c r="J97" s="18">
        <f>SUM(J101:J107)</f>
        <v>12853</v>
      </c>
      <c r="K97" s="18">
        <f>SUM(K101:K106)</f>
        <v>0</v>
      </c>
      <c r="L97" s="18">
        <f>SUM(L101:L106)</f>
        <v>0</v>
      </c>
      <c r="M97" s="18">
        <f t="shared" si="61"/>
        <v>14345.199999999999</v>
      </c>
      <c r="N97" s="18">
        <f>SUM(N101:N107)</f>
        <v>14345.199999999999</v>
      </c>
      <c r="O97" s="18">
        <f>SUM(O101:O106)</f>
        <v>0</v>
      </c>
      <c r="P97" s="18">
        <f>SUM(P101:P106)</f>
        <v>0</v>
      </c>
      <c r="Q97" s="18">
        <f t="shared" si="101"/>
        <v>15826.994999999997</v>
      </c>
      <c r="R97" s="18">
        <f>SUM(R101:R107)</f>
        <v>15826.994999999997</v>
      </c>
      <c r="S97" s="18">
        <f>SUM(S101:S106)</f>
        <v>0</v>
      </c>
      <c r="T97" s="18">
        <f>SUM(T101:T106)</f>
        <v>0</v>
      </c>
    </row>
    <row r="98" spans="2:20" ht="18" x14ac:dyDescent="0.25">
      <c r="B98" s="9"/>
      <c r="C98" s="10"/>
      <c r="D98" s="11" t="s">
        <v>61</v>
      </c>
      <c r="E98" s="12">
        <f t="shared" si="58"/>
        <v>0</v>
      </c>
      <c r="F98" s="12">
        <f t="shared" ref="F98" si="130">SUM(F99:F100)</f>
        <v>0</v>
      </c>
      <c r="G98" s="12">
        <f t="shared" ref="G98" si="131">SUM(G99:G100)</f>
        <v>0</v>
      </c>
      <c r="H98" s="12">
        <f t="shared" ref="H98" si="132">SUM(H99:H100)</f>
        <v>0</v>
      </c>
      <c r="I98" s="12">
        <f t="shared" si="60"/>
        <v>0</v>
      </c>
      <c r="J98" s="12">
        <f t="shared" ref="J98" si="133">SUM(J99:J100)</f>
        <v>0</v>
      </c>
      <c r="K98" s="12">
        <f t="shared" ref="K98" si="134">SUM(K99:K100)</f>
        <v>0</v>
      </c>
      <c r="L98" s="12">
        <f t="shared" ref="L98" si="135">SUM(L99:L100)</f>
        <v>0</v>
      </c>
      <c r="M98" s="12">
        <f t="shared" si="61"/>
        <v>0</v>
      </c>
      <c r="N98" s="12">
        <f t="shared" ref="N98" si="136">SUM(N99:N100)</f>
        <v>0</v>
      </c>
      <c r="O98" s="12">
        <f t="shared" ref="O98" si="137">SUM(O99:O100)</f>
        <v>0</v>
      </c>
      <c r="P98" s="12">
        <f t="shared" ref="P98" si="138">SUM(P99:P100)</f>
        <v>0</v>
      </c>
      <c r="Q98" s="12">
        <f t="shared" si="101"/>
        <v>0</v>
      </c>
      <c r="R98" s="12">
        <f t="shared" ref="R98:T98" si="139">SUM(R99:R100)</f>
        <v>0</v>
      </c>
      <c r="S98" s="12">
        <f t="shared" si="139"/>
        <v>0</v>
      </c>
      <c r="T98" s="12">
        <f t="shared" si="139"/>
        <v>0</v>
      </c>
    </row>
    <row r="99" spans="2:20" ht="18" x14ac:dyDescent="0.25">
      <c r="B99" s="9"/>
      <c r="C99" s="10"/>
      <c r="D99" s="11" t="s">
        <v>242</v>
      </c>
      <c r="E99" s="12">
        <f t="shared" si="58"/>
        <v>0</v>
      </c>
      <c r="F99" s="12">
        <v>0</v>
      </c>
      <c r="G99" s="12">
        <v>0</v>
      </c>
      <c r="H99" s="12">
        <v>0</v>
      </c>
      <c r="I99" s="12">
        <f t="shared" si="60"/>
        <v>0</v>
      </c>
      <c r="J99" s="12">
        <v>0</v>
      </c>
      <c r="K99" s="12">
        <v>0</v>
      </c>
      <c r="L99" s="12">
        <v>0</v>
      </c>
      <c r="M99" s="12">
        <f t="shared" si="61"/>
        <v>0</v>
      </c>
      <c r="N99" s="12">
        <v>0</v>
      </c>
      <c r="O99" s="12">
        <v>0</v>
      </c>
      <c r="P99" s="12">
        <v>0</v>
      </c>
      <c r="Q99" s="12">
        <f t="shared" si="101"/>
        <v>0</v>
      </c>
      <c r="R99" s="12">
        <v>0</v>
      </c>
      <c r="S99" s="12">
        <v>0</v>
      </c>
      <c r="T99" s="12">
        <v>0</v>
      </c>
    </row>
    <row r="100" spans="2:20" ht="18" x14ac:dyDescent="0.25">
      <c r="B100" s="9"/>
      <c r="C100" s="10"/>
      <c r="D100" s="11" t="s">
        <v>65</v>
      </c>
      <c r="E100" s="12">
        <f t="shared" si="58"/>
        <v>0</v>
      </c>
      <c r="F100" s="12">
        <v>0</v>
      </c>
      <c r="G100" s="12">
        <v>0</v>
      </c>
      <c r="H100" s="12">
        <v>0</v>
      </c>
      <c r="I100" s="12">
        <f t="shared" si="60"/>
        <v>0</v>
      </c>
      <c r="J100" s="12">
        <v>0</v>
      </c>
      <c r="K100" s="12">
        <v>0</v>
      </c>
      <c r="L100" s="12">
        <v>0</v>
      </c>
      <c r="M100" s="12">
        <f t="shared" si="61"/>
        <v>0</v>
      </c>
      <c r="N100" s="12">
        <v>0</v>
      </c>
      <c r="O100" s="12">
        <v>0</v>
      </c>
      <c r="P100" s="12">
        <v>0</v>
      </c>
      <c r="Q100" s="12">
        <f t="shared" si="101"/>
        <v>0</v>
      </c>
      <c r="R100" s="12">
        <v>0</v>
      </c>
      <c r="S100" s="12">
        <v>0</v>
      </c>
      <c r="T100" s="12">
        <v>0</v>
      </c>
    </row>
    <row r="101" spans="2:20" ht="60" x14ac:dyDescent="0.25">
      <c r="B101" s="33"/>
      <c r="C101" s="40" t="s">
        <v>124</v>
      </c>
      <c r="D101" s="36" t="s">
        <v>125</v>
      </c>
      <c r="E101" s="1">
        <f t="shared" si="58"/>
        <v>3200</v>
      </c>
      <c r="F101" s="1">
        <v>3200</v>
      </c>
      <c r="G101" s="1">
        <v>0</v>
      </c>
      <c r="H101" s="1">
        <v>0</v>
      </c>
      <c r="I101" s="1">
        <f t="shared" si="60"/>
        <v>3200</v>
      </c>
      <c r="J101" s="1">
        <v>3200</v>
      </c>
      <c r="K101" s="1">
        <v>0</v>
      </c>
      <c r="L101" s="1">
        <v>0</v>
      </c>
      <c r="M101" s="1">
        <f t="shared" si="61"/>
        <v>3400</v>
      </c>
      <c r="N101" s="1">
        <v>3400</v>
      </c>
      <c r="O101" s="1">
        <v>0</v>
      </c>
      <c r="P101" s="1">
        <v>0</v>
      </c>
      <c r="Q101" s="1">
        <f t="shared" si="101"/>
        <v>3400</v>
      </c>
      <c r="R101" s="1">
        <v>3400</v>
      </c>
      <c r="S101" s="1">
        <v>0</v>
      </c>
      <c r="T101" s="1">
        <v>0</v>
      </c>
    </row>
    <row r="102" spans="2:20" ht="60" x14ac:dyDescent="0.25">
      <c r="B102" s="33"/>
      <c r="C102" s="40" t="s">
        <v>126</v>
      </c>
      <c r="D102" s="36" t="s">
        <v>255</v>
      </c>
      <c r="E102" s="1">
        <f t="shared" si="58"/>
        <v>7000</v>
      </c>
      <c r="F102" s="1">
        <v>7000</v>
      </c>
      <c r="G102" s="1">
        <v>0</v>
      </c>
      <c r="H102" s="1">
        <v>0</v>
      </c>
      <c r="I102" s="1">
        <f t="shared" si="60"/>
        <v>8049.9999999999991</v>
      </c>
      <c r="J102" s="1">
        <f>F102*1.15</f>
        <v>8049.9999999999991</v>
      </c>
      <c r="K102" s="1">
        <v>0</v>
      </c>
      <c r="L102" s="1">
        <v>0</v>
      </c>
      <c r="M102" s="1">
        <f t="shared" si="61"/>
        <v>9257.4999999999982</v>
      </c>
      <c r="N102" s="1">
        <f>J102*1.15</f>
        <v>9257.4999999999982</v>
      </c>
      <c r="O102" s="1">
        <v>0</v>
      </c>
      <c r="P102" s="1">
        <v>0</v>
      </c>
      <c r="Q102" s="1">
        <f t="shared" si="101"/>
        <v>10646.124999999996</v>
      </c>
      <c r="R102" s="1">
        <f>N102*1.15</f>
        <v>10646.124999999996</v>
      </c>
      <c r="S102" s="1">
        <v>0</v>
      </c>
      <c r="T102" s="1">
        <v>0</v>
      </c>
    </row>
    <row r="103" spans="2:20" x14ac:dyDescent="0.25">
      <c r="B103" s="33"/>
      <c r="C103" s="40" t="s">
        <v>127</v>
      </c>
      <c r="D103" s="36" t="s">
        <v>128</v>
      </c>
      <c r="E103" s="1">
        <f t="shared" si="58"/>
        <v>770</v>
      </c>
      <c r="F103" s="1">
        <v>770</v>
      </c>
      <c r="G103" s="1">
        <v>0</v>
      </c>
      <c r="H103" s="1">
        <v>0</v>
      </c>
      <c r="I103" s="1">
        <f t="shared" si="60"/>
        <v>847.00000000000011</v>
      </c>
      <c r="J103" s="1">
        <f>F103*1.1</f>
        <v>847.00000000000011</v>
      </c>
      <c r="K103" s="1">
        <v>0</v>
      </c>
      <c r="L103" s="1">
        <v>0</v>
      </c>
      <c r="M103" s="1">
        <f t="shared" si="61"/>
        <v>931.70000000000016</v>
      </c>
      <c r="N103" s="1">
        <f>J103*1.1</f>
        <v>931.70000000000016</v>
      </c>
      <c r="O103" s="1">
        <v>0</v>
      </c>
      <c r="P103" s="1">
        <v>0</v>
      </c>
      <c r="Q103" s="1">
        <f t="shared" si="101"/>
        <v>1024.8700000000003</v>
      </c>
      <c r="R103" s="1">
        <f>N103*1.1</f>
        <v>1024.8700000000003</v>
      </c>
      <c r="S103" s="1">
        <v>0</v>
      </c>
      <c r="T103" s="1">
        <v>0</v>
      </c>
    </row>
    <row r="104" spans="2:20" ht="30" x14ac:dyDescent="0.25">
      <c r="B104" s="33"/>
      <c r="C104" s="40" t="s">
        <v>129</v>
      </c>
      <c r="D104" s="36" t="s">
        <v>130</v>
      </c>
      <c r="E104" s="1">
        <f t="shared" ref="E104:E168" si="140">SUM(F104:H104)</f>
        <v>36</v>
      </c>
      <c r="F104" s="1">
        <v>36</v>
      </c>
      <c r="G104" s="1">
        <v>0</v>
      </c>
      <c r="H104" s="1">
        <v>0</v>
      </c>
      <c r="I104" s="1">
        <f t="shared" ref="I104:I168" si="141">SUM(J104:L104)</f>
        <v>36</v>
      </c>
      <c r="J104" s="1">
        <v>36</v>
      </c>
      <c r="K104" s="1">
        <v>0</v>
      </c>
      <c r="L104" s="1">
        <v>0</v>
      </c>
      <c r="M104" s="1">
        <f t="shared" ref="M104:M168" si="142">SUM(N104:P104)</f>
        <v>36</v>
      </c>
      <c r="N104" s="1">
        <v>36</v>
      </c>
      <c r="O104" s="1">
        <v>0</v>
      </c>
      <c r="P104" s="1">
        <v>0</v>
      </c>
      <c r="Q104" s="1">
        <f t="shared" si="101"/>
        <v>36</v>
      </c>
      <c r="R104" s="1">
        <v>36</v>
      </c>
      <c r="S104" s="1">
        <v>0</v>
      </c>
      <c r="T104" s="1">
        <v>0</v>
      </c>
    </row>
    <row r="105" spans="2:20" x14ac:dyDescent="0.25">
      <c r="B105" s="33"/>
      <c r="C105" s="40" t="s">
        <v>131</v>
      </c>
      <c r="D105" s="36" t="s">
        <v>132</v>
      </c>
      <c r="E105" s="1">
        <f t="shared" si="140"/>
        <v>120</v>
      </c>
      <c r="F105" s="1">
        <v>120</v>
      </c>
      <c r="G105" s="1">
        <v>0</v>
      </c>
      <c r="H105" s="1">
        <v>0</v>
      </c>
      <c r="I105" s="1">
        <f t="shared" si="141"/>
        <v>120</v>
      </c>
      <c r="J105" s="1">
        <v>120</v>
      </c>
      <c r="K105" s="1">
        <v>0</v>
      </c>
      <c r="L105" s="1">
        <v>0</v>
      </c>
      <c r="M105" s="1">
        <f t="shared" si="142"/>
        <v>120</v>
      </c>
      <c r="N105" s="1">
        <v>120</v>
      </c>
      <c r="O105" s="1">
        <v>0</v>
      </c>
      <c r="P105" s="1">
        <v>0</v>
      </c>
      <c r="Q105" s="1">
        <f t="shared" si="101"/>
        <v>120</v>
      </c>
      <c r="R105" s="1">
        <v>120</v>
      </c>
      <c r="S105" s="1">
        <v>0</v>
      </c>
      <c r="T105" s="1">
        <v>0</v>
      </c>
    </row>
    <row r="106" spans="2:20" ht="30" x14ac:dyDescent="0.25">
      <c r="B106" s="33"/>
      <c r="C106" s="40" t="s">
        <v>133</v>
      </c>
      <c r="D106" s="36" t="s">
        <v>134</v>
      </c>
      <c r="E106" s="1">
        <f t="shared" si="140"/>
        <v>300</v>
      </c>
      <c r="F106" s="1">
        <v>300</v>
      </c>
      <c r="G106" s="1">
        <v>0</v>
      </c>
      <c r="H106" s="1">
        <v>0</v>
      </c>
      <c r="I106" s="1">
        <f t="shared" si="141"/>
        <v>300</v>
      </c>
      <c r="J106" s="1">
        <v>300</v>
      </c>
      <c r="K106" s="1">
        <v>0</v>
      </c>
      <c r="L106" s="1">
        <v>0</v>
      </c>
      <c r="M106" s="1">
        <f t="shared" si="142"/>
        <v>300</v>
      </c>
      <c r="N106" s="1">
        <v>300</v>
      </c>
      <c r="O106" s="1">
        <v>0</v>
      </c>
      <c r="P106" s="1">
        <v>0</v>
      </c>
      <c r="Q106" s="1">
        <f t="shared" si="101"/>
        <v>300</v>
      </c>
      <c r="R106" s="1">
        <v>300</v>
      </c>
      <c r="S106" s="1">
        <v>0</v>
      </c>
      <c r="T106" s="1">
        <v>0</v>
      </c>
    </row>
    <row r="107" spans="2:20" ht="45" x14ac:dyDescent="0.25">
      <c r="B107" s="33"/>
      <c r="C107" s="40" t="s">
        <v>256</v>
      </c>
      <c r="D107" s="36" t="s">
        <v>257</v>
      </c>
      <c r="E107" s="1">
        <f t="shared" si="140"/>
        <v>300</v>
      </c>
      <c r="F107" s="1">
        <v>300</v>
      </c>
      <c r="G107" s="1">
        <v>0</v>
      </c>
      <c r="H107" s="1">
        <v>0</v>
      </c>
      <c r="I107" s="1">
        <f t="shared" si="141"/>
        <v>300</v>
      </c>
      <c r="J107" s="1">
        <v>300</v>
      </c>
      <c r="K107" s="1">
        <v>0</v>
      </c>
      <c r="L107" s="1">
        <v>0</v>
      </c>
      <c r="M107" s="1">
        <f t="shared" si="142"/>
        <v>300</v>
      </c>
      <c r="N107" s="1">
        <v>300</v>
      </c>
      <c r="O107" s="1">
        <v>0</v>
      </c>
      <c r="P107" s="1">
        <v>0</v>
      </c>
      <c r="Q107" s="1">
        <f t="shared" si="101"/>
        <v>300</v>
      </c>
      <c r="R107" s="1">
        <v>300</v>
      </c>
      <c r="S107" s="1">
        <v>0</v>
      </c>
      <c r="T107" s="1">
        <v>0</v>
      </c>
    </row>
    <row r="108" spans="2:20" ht="31.5" x14ac:dyDescent="0.25">
      <c r="B108" s="15" t="s">
        <v>34</v>
      </c>
      <c r="C108" s="16"/>
      <c r="D108" s="17" t="s">
        <v>33</v>
      </c>
      <c r="E108" s="18">
        <f t="shared" si="140"/>
        <v>1220</v>
      </c>
      <c r="F108" s="18">
        <f>SUM(F112:F118)</f>
        <v>1220</v>
      </c>
      <c r="G108" s="18">
        <f t="shared" ref="G108:P108" si="143">SUM(G112:G118)</f>
        <v>0</v>
      </c>
      <c r="H108" s="18">
        <f t="shared" si="143"/>
        <v>0</v>
      </c>
      <c r="I108" s="18">
        <f t="shared" si="141"/>
        <v>1220</v>
      </c>
      <c r="J108" s="18">
        <f t="shared" si="143"/>
        <v>1220</v>
      </c>
      <c r="K108" s="18">
        <f t="shared" si="143"/>
        <v>0</v>
      </c>
      <c r="L108" s="18">
        <f t="shared" si="143"/>
        <v>0</v>
      </c>
      <c r="M108" s="18">
        <f t="shared" si="142"/>
        <v>1220</v>
      </c>
      <c r="N108" s="18">
        <f t="shared" si="143"/>
        <v>1220</v>
      </c>
      <c r="O108" s="18">
        <f t="shared" si="143"/>
        <v>0</v>
      </c>
      <c r="P108" s="18">
        <f t="shared" si="143"/>
        <v>0</v>
      </c>
      <c r="Q108" s="18">
        <f t="shared" si="101"/>
        <v>1220</v>
      </c>
      <c r="R108" s="18">
        <f t="shared" ref="R108:T108" si="144">SUM(R112:R118)</f>
        <v>1220</v>
      </c>
      <c r="S108" s="18">
        <f t="shared" si="144"/>
        <v>0</v>
      </c>
      <c r="T108" s="18">
        <f t="shared" si="144"/>
        <v>0</v>
      </c>
    </row>
    <row r="109" spans="2:20" ht="18" x14ac:dyDescent="0.25">
      <c r="B109" s="9"/>
      <c r="C109" s="10"/>
      <c r="D109" s="11" t="s">
        <v>61</v>
      </c>
      <c r="E109" s="12">
        <f t="shared" si="140"/>
        <v>0</v>
      </c>
      <c r="F109" s="12">
        <f t="shared" ref="F109" si="145">SUM(F110:F111)</f>
        <v>0</v>
      </c>
      <c r="G109" s="12">
        <f t="shared" ref="G109" si="146">SUM(G110:G111)</f>
        <v>0</v>
      </c>
      <c r="H109" s="12">
        <f t="shared" ref="H109" si="147">SUM(H110:H111)</f>
        <v>0</v>
      </c>
      <c r="I109" s="12">
        <f t="shared" si="141"/>
        <v>0</v>
      </c>
      <c r="J109" s="12">
        <f t="shared" ref="J109" si="148">SUM(J110:J111)</f>
        <v>0</v>
      </c>
      <c r="K109" s="12">
        <f t="shared" ref="K109" si="149">SUM(K110:K111)</f>
        <v>0</v>
      </c>
      <c r="L109" s="12">
        <f t="shared" ref="L109" si="150">SUM(L110:L111)</f>
        <v>0</v>
      </c>
      <c r="M109" s="12">
        <f t="shared" si="142"/>
        <v>0</v>
      </c>
      <c r="N109" s="12">
        <f t="shared" ref="N109" si="151">SUM(N110:N111)</f>
        <v>0</v>
      </c>
      <c r="O109" s="12">
        <f t="shared" ref="O109" si="152">SUM(O110:O111)</f>
        <v>0</v>
      </c>
      <c r="P109" s="12">
        <f t="shared" ref="P109" si="153">SUM(P110:P111)</f>
        <v>0</v>
      </c>
      <c r="Q109" s="12">
        <f t="shared" si="101"/>
        <v>0</v>
      </c>
      <c r="R109" s="12">
        <f t="shared" ref="R109:T109" si="154">SUM(R110:R111)</f>
        <v>0</v>
      </c>
      <c r="S109" s="12">
        <f t="shared" si="154"/>
        <v>0</v>
      </c>
      <c r="T109" s="12">
        <f t="shared" si="154"/>
        <v>0</v>
      </c>
    </row>
    <row r="110" spans="2:20" ht="18" x14ac:dyDescent="0.25">
      <c r="B110" s="9"/>
      <c r="C110" s="10"/>
      <c r="D110" s="11" t="s">
        <v>242</v>
      </c>
      <c r="E110" s="12">
        <f t="shared" si="140"/>
        <v>0</v>
      </c>
      <c r="F110" s="12">
        <v>0</v>
      </c>
      <c r="G110" s="12">
        <v>0</v>
      </c>
      <c r="H110" s="12">
        <v>0</v>
      </c>
      <c r="I110" s="12">
        <f t="shared" si="141"/>
        <v>0</v>
      </c>
      <c r="J110" s="12">
        <v>0</v>
      </c>
      <c r="K110" s="12">
        <v>0</v>
      </c>
      <c r="L110" s="12">
        <v>0</v>
      </c>
      <c r="M110" s="12">
        <f t="shared" si="142"/>
        <v>0</v>
      </c>
      <c r="N110" s="12">
        <v>0</v>
      </c>
      <c r="O110" s="12">
        <v>0</v>
      </c>
      <c r="P110" s="12">
        <v>0</v>
      </c>
      <c r="Q110" s="12">
        <f t="shared" si="101"/>
        <v>0</v>
      </c>
      <c r="R110" s="12">
        <v>0</v>
      </c>
      <c r="S110" s="12">
        <v>0</v>
      </c>
      <c r="T110" s="12">
        <v>0</v>
      </c>
    </row>
    <row r="111" spans="2:20" ht="18" x14ac:dyDescent="0.25">
      <c r="B111" s="9"/>
      <c r="C111" s="10"/>
      <c r="D111" s="11" t="s">
        <v>65</v>
      </c>
      <c r="E111" s="12">
        <f t="shared" si="140"/>
        <v>0</v>
      </c>
      <c r="F111" s="12">
        <v>0</v>
      </c>
      <c r="G111" s="12">
        <v>0</v>
      </c>
      <c r="H111" s="12">
        <v>0</v>
      </c>
      <c r="I111" s="12">
        <f t="shared" si="141"/>
        <v>0</v>
      </c>
      <c r="J111" s="12">
        <v>0</v>
      </c>
      <c r="K111" s="12">
        <v>0</v>
      </c>
      <c r="L111" s="12">
        <v>0</v>
      </c>
      <c r="M111" s="12">
        <f t="shared" si="142"/>
        <v>0</v>
      </c>
      <c r="N111" s="12">
        <v>0</v>
      </c>
      <c r="O111" s="12">
        <v>0</v>
      </c>
      <c r="P111" s="12">
        <v>0</v>
      </c>
      <c r="Q111" s="12">
        <f t="shared" si="101"/>
        <v>0</v>
      </c>
      <c r="R111" s="12">
        <v>0</v>
      </c>
      <c r="S111" s="12">
        <v>0</v>
      </c>
      <c r="T111" s="12">
        <v>0</v>
      </c>
    </row>
    <row r="112" spans="2:20" x14ac:dyDescent="0.25">
      <c r="B112" s="33"/>
      <c r="C112" s="40" t="s">
        <v>135</v>
      </c>
      <c r="D112" s="36" t="s">
        <v>136</v>
      </c>
      <c r="E112" s="1">
        <f t="shared" si="140"/>
        <v>800</v>
      </c>
      <c r="F112" s="37">
        <v>800</v>
      </c>
      <c r="G112" s="1">
        <v>0</v>
      </c>
      <c r="H112" s="1">
        <v>0</v>
      </c>
      <c r="I112" s="1">
        <f t="shared" si="141"/>
        <v>800</v>
      </c>
      <c r="J112" s="37">
        <v>800</v>
      </c>
      <c r="K112" s="1">
        <v>0</v>
      </c>
      <c r="L112" s="1">
        <v>0</v>
      </c>
      <c r="M112" s="1">
        <f t="shared" si="142"/>
        <v>800</v>
      </c>
      <c r="N112" s="37">
        <v>800</v>
      </c>
      <c r="O112" s="1">
        <v>0</v>
      </c>
      <c r="P112" s="1">
        <v>0</v>
      </c>
      <c r="Q112" s="1">
        <f t="shared" si="101"/>
        <v>800</v>
      </c>
      <c r="R112" s="37">
        <v>800</v>
      </c>
      <c r="S112" s="1">
        <v>0</v>
      </c>
      <c r="T112" s="1">
        <v>0</v>
      </c>
    </row>
    <row r="113" spans="2:20" x14ac:dyDescent="0.25">
      <c r="B113" s="33"/>
      <c r="C113" s="40" t="s">
        <v>137</v>
      </c>
      <c r="D113" s="36" t="s">
        <v>236</v>
      </c>
      <c r="E113" s="1">
        <f t="shared" si="140"/>
        <v>46</v>
      </c>
      <c r="F113" s="41">
        <v>46</v>
      </c>
      <c r="G113" s="1">
        <v>0</v>
      </c>
      <c r="H113" s="1">
        <v>0</v>
      </c>
      <c r="I113" s="1">
        <f t="shared" si="141"/>
        <v>46</v>
      </c>
      <c r="J113" s="41">
        <v>46</v>
      </c>
      <c r="K113" s="1">
        <v>0</v>
      </c>
      <c r="L113" s="1">
        <v>0</v>
      </c>
      <c r="M113" s="1">
        <f t="shared" si="142"/>
        <v>46</v>
      </c>
      <c r="N113" s="41">
        <v>46</v>
      </c>
      <c r="O113" s="1">
        <v>0</v>
      </c>
      <c r="P113" s="1">
        <v>0</v>
      </c>
      <c r="Q113" s="1">
        <f t="shared" si="101"/>
        <v>46</v>
      </c>
      <c r="R113" s="41">
        <v>46</v>
      </c>
      <c r="S113" s="1">
        <v>0</v>
      </c>
      <c r="T113" s="1">
        <v>0</v>
      </c>
    </row>
    <row r="114" spans="2:20" x14ac:dyDescent="0.25">
      <c r="B114" s="33"/>
      <c r="C114" s="40" t="s">
        <v>138</v>
      </c>
      <c r="D114" s="36" t="s">
        <v>237</v>
      </c>
      <c r="E114" s="1">
        <f t="shared" si="140"/>
        <v>46</v>
      </c>
      <c r="F114" s="41">
        <v>46</v>
      </c>
      <c r="G114" s="1">
        <v>0</v>
      </c>
      <c r="H114" s="1">
        <v>0</v>
      </c>
      <c r="I114" s="1">
        <f t="shared" si="141"/>
        <v>46</v>
      </c>
      <c r="J114" s="41">
        <v>46</v>
      </c>
      <c r="K114" s="1">
        <v>0</v>
      </c>
      <c r="L114" s="1">
        <v>0</v>
      </c>
      <c r="M114" s="1">
        <f t="shared" si="142"/>
        <v>46</v>
      </c>
      <c r="N114" s="41">
        <v>46</v>
      </c>
      <c r="O114" s="1">
        <v>0</v>
      </c>
      <c r="P114" s="1">
        <v>0</v>
      </c>
      <c r="Q114" s="1">
        <f t="shared" si="101"/>
        <v>46</v>
      </c>
      <c r="R114" s="41">
        <v>46</v>
      </c>
      <c r="S114" s="1">
        <v>0</v>
      </c>
      <c r="T114" s="1">
        <v>0</v>
      </c>
    </row>
    <row r="115" spans="2:20" x14ac:dyDescent="0.25">
      <c r="B115" s="33"/>
      <c r="C115" s="40" t="s">
        <v>140</v>
      </c>
      <c r="D115" s="36" t="s">
        <v>139</v>
      </c>
      <c r="E115" s="1">
        <f t="shared" si="140"/>
        <v>30</v>
      </c>
      <c r="F115" s="41">
        <v>30</v>
      </c>
      <c r="G115" s="1">
        <v>0</v>
      </c>
      <c r="H115" s="1">
        <v>0</v>
      </c>
      <c r="I115" s="1">
        <f t="shared" si="141"/>
        <v>30</v>
      </c>
      <c r="J115" s="41">
        <v>30</v>
      </c>
      <c r="K115" s="1">
        <v>0</v>
      </c>
      <c r="L115" s="1">
        <v>0</v>
      </c>
      <c r="M115" s="1">
        <f t="shared" si="142"/>
        <v>30</v>
      </c>
      <c r="N115" s="41">
        <v>30</v>
      </c>
      <c r="O115" s="1">
        <v>0</v>
      </c>
      <c r="P115" s="1">
        <v>0</v>
      </c>
      <c r="Q115" s="1">
        <f t="shared" si="101"/>
        <v>30</v>
      </c>
      <c r="R115" s="41">
        <v>30</v>
      </c>
      <c r="S115" s="1">
        <v>0</v>
      </c>
      <c r="T115" s="1">
        <v>0</v>
      </c>
    </row>
    <row r="116" spans="2:20" ht="30" x14ac:dyDescent="0.25">
      <c r="B116" s="33"/>
      <c r="C116" s="40" t="s">
        <v>142</v>
      </c>
      <c r="D116" s="36" t="s">
        <v>141</v>
      </c>
      <c r="E116" s="1">
        <f t="shared" si="140"/>
        <v>95</v>
      </c>
      <c r="F116" s="41">
        <v>95</v>
      </c>
      <c r="G116" s="1">
        <v>0</v>
      </c>
      <c r="H116" s="1">
        <v>0</v>
      </c>
      <c r="I116" s="1">
        <f t="shared" si="141"/>
        <v>95</v>
      </c>
      <c r="J116" s="41">
        <v>95</v>
      </c>
      <c r="K116" s="1">
        <v>0</v>
      </c>
      <c r="L116" s="1">
        <v>0</v>
      </c>
      <c r="M116" s="1">
        <f t="shared" si="142"/>
        <v>95</v>
      </c>
      <c r="N116" s="41">
        <v>95</v>
      </c>
      <c r="O116" s="1">
        <v>0</v>
      </c>
      <c r="P116" s="1">
        <v>0</v>
      </c>
      <c r="Q116" s="1">
        <f t="shared" si="101"/>
        <v>95</v>
      </c>
      <c r="R116" s="41">
        <v>95</v>
      </c>
      <c r="S116" s="1">
        <v>0</v>
      </c>
      <c r="T116" s="1">
        <v>0</v>
      </c>
    </row>
    <row r="117" spans="2:20" x14ac:dyDescent="0.25">
      <c r="B117" s="33"/>
      <c r="C117" s="40" t="s">
        <v>144</v>
      </c>
      <c r="D117" s="36" t="s">
        <v>143</v>
      </c>
      <c r="E117" s="1">
        <f t="shared" si="140"/>
        <v>58</v>
      </c>
      <c r="F117" s="41">
        <v>58</v>
      </c>
      <c r="G117" s="1">
        <v>0</v>
      </c>
      <c r="H117" s="1">
        <v>0</v>
      </c>
      <c r="I117" s="1">
        <f t="shared" si="141"/>
        <v>58</v>
      </c>
      <c r="J117" s="41">
        <v>58</v>
      </c>
      <c r="K117" s="1">
        <v>0</v>
      </c>
      <c r="L117" s="1">
        <v>0</v>
      </c>
      <c r="M117" s="1">
        <f t="shared" si="142"/>
        <v>58</v>
      </c>
      <c r="N117" s="41">
        <v>58</v>
      </c>
      <c r="O117" s="1">
        <v>0</v>
      </c>
      <c r="P117" s="1">
        <v>0</v>
      </c>
      <c r="Q117" s="1">
        <f t="shared" si="101"/>
        <v>58</v>
      </c>
      <c r="R117" s="41">
        <v>58</v>
      </c>
      <c r="S117" s="1">
        <v>0</v>
      </c>
      <c r="T117" s="1">
        <v>0</v>
      </c>
    </row>
    <row r="118" spans="2:20" ht="30" x14ac:dyDescent="0.25">
      <c r="B118" s="33"/>
      <c r="C118" s="40" t="s">
        <v>238</v>
      </c>
      <c r="D118" s="36" t="s">
        <v>145</v>
      </c>
      <c r="E118" s="1">
        <f t="shared" si="140"/>
        <v>145</v>
      </c>
      <c r="F118" s="41">
        <v>145</v>
      </c>
      <c r="G118" s="1">
        <v>0</v>
      </c>
      <c r="H118" s="1">
        <v>0</v>
      </c>
      <c r="I118" s="1">
        <f t="shared" si="141"/>
        <v>145</v>
      </c>
      <c r="J118" s="41">
        <v>145</v>
      </c>
      <c r="K118" s="1">
        <v>0</v>
      </c>
      <c r="L118" s="1">
        <v>0</v>
      </c>
      <c r="M118" s="1">
        <f t="shared" si="142"/>
        <v>145</v>
      </c>
      <c r="N118" s="41">
        <v>145</v>
      </c>
      <c r="O118" s="1">
        <v>0</v>
      </c>
      <c r="P118" s="1">
        <v>0</v>
      </c>
      <c r="Q118" s="1">
        <f t="shared" si="101"/>
        <v>145</v>
      </c>
      <c r="R118" s="41">
        <v>145</v>
      </c>
      <c r="S118" s="1">
        <v>0</v>
      </c>
      <c r="T118" s="1">
        <v>0</v>
      </c>
    </row>
    <row r="119" spans="2:20" ht="31.5" x14ac:dyDescent="0.25">
      <c r="B119" s="15" t="s">
        <v>35</v>
      </c>
      <c r="C119" s="16"/>
      <c r="D119" s="17" t="s">
        <v>36</v>
      </c>
      <c r="E119" s="18">
        <f t="shared" si="140"/>
        <v>23200</v>
      </c>
      <c r="F119" s="18">
        <f>SUM(F123:F126)</f>
        <v>23200</v>
      </c>
      <c r="G119" s="18">
        <f t="shared" ref="G119" si="155">SUM(G123:G126)</f>
        <v>0</v>
      </c>
      <c r="H119" s="18">
        <f t="shared" ref="H119" si="156">SUM(H123:H126)</f>
        <v>0</v>
      </c>
      <c r="I119" s="18">
        <f t="shared" si="141"/>
        <v>23200</v>
      </c>
      <c r="J119" s="18">
        <f>SUM(J123:J126)</f>
        <v>23200</v>
      </c>
      <c r="K119" s="18">
        <f t="shared" ref="K119" si="157">SUM(K123:K126)</f>
        <v>0</v>
      </c>
      <c r="L119" s="18">
        <f t="shared" ref="L119" si="158">SUM(L123:L126)</f>
        <v>0</v>
      </c>
      <c r="M119" s="18">
        <f t="shared" si="142"/>
        <v>23200</v>
      </c>
      <c r="N119" s="18">
        <f>SUM(N123:N126)</f>
        <v>23200</v>
      </c>
      <c r="O119" s="18">
        <f t="shared" ref="O119" si="159">SUM(O123:O126)</f>
        <v>0</v>
      </c>
      <c r="P119" s="18">
        <f t="shared" ref="P119" si="160">SUM(P123:P126)</f>
        <v>0</v>
      </c>
      <c r="Q119" s="18">
        <f t="shared" si="101"/>
        <v>23200</v>
      </c>
      <c r="R119" s="18">
        <f>SUM(R123:R126)</f>
        <v>23200</v>
      </c>
      <c r="S119" s="18">
        <f t="shared" ref="S119:T119" si="161">SUM(S123:S126)</f>
        <v>0</v>
      </c>
      <c r="T119" s="18">
        <f t="shared" si="161"/>
        <v>0</v>
      </c>
    </row>
    <row r="120" spans="2:20" ht="18" x14ac:dyDescent="0.25">
      <c r="B120" s="9"/>
      <c r="C120" s="10"/>
      <c r="D120" s="11" t="s">
        <v>61</v>
      </c>
      <c r="E120" s="12">
        <f t="shared" si="140"/>
        <v>44</v>
      </c>
      <c r="F120" s="12">
        <f t="shared" ref="F120" si="162">SUM(F121:F122)</f>
        <v>44</v>
      </c>
      <c r="G120" s="12">
        <f t="shared" ref="G120" si="163">SUM(G121:G122)</f>
        <v>0</v>
      </c>
      <c r="H120" s="12">
        <f t="shared" ref="H120" si="164">SUM(H121:H122)</f>
        <v>0</v>
      </c>
      <c r="I120" s="12">
        <f t="shared" si="141"/>
        <v>44</v>
      </c>
      <c r="J120" s="12">
        <f t="shared" ref="J120" si="165">SUM(J121:J122)</f>
        <v>44</v>
      </c>
      <c r="K120" s="12">
        <f t="shared" ref="K120" si="166">SUM(K121:K122)</f>
        <v>0</v>
      </c>
      <c r="L120" s="12">
        <f t="shared" ref="L120" si="167">SUM(L121:L122)</f>
        <v>0</v>
      </c>
      <c r="M120" s="12">
        <f t="shared" si="142"/>
        <v>44</v>
      </c>
      <c r="N120" s="12">
        <f t="shared" ref="N120" si="168">SUM(N121:N122)</f>
        <v>44</v>
      </c>
      <c r="O120" s="12">
        <f t="shared" ref="O120" si="169">SUM(O121:O122)</f>
        <v>0</v>
      </c>
      <c r="P120" s="12">
        <f t="shared" ref="P120" si="170">SUM(P121:P122)</f>
        <v>0</v>
      </c>
      <c r="Q120" s="12">
        <f t="shared" si="101"/>
        <v>44</v>
      </c>
      <c r="R120" s="12">
        <f t="shared" ref="R120:T120" si="171">SUM(R121:R122)</f>
        <v>44</v>
      </c>
      <c r="S120" s="12">
        <f t="shared" si="171"/>
        <v>0</v>
      </c>
      <c r="T120" s="12">
        <f t="shared" si="171"/>
        <v>0</v>
      </c>
    </row>
    <row r="121" spans="2:20" ht="18" x14ac:dyDescent="0.25">
      <c r="B121" s="9"/>
      <c r="C121" s="10"/>
      <c r="D121" s="11" t="s">
        <v>242</v>
      </c>
      <c r="E121" s="12">
        <f t="shared" si="140"/>
        <v>0</v>
      </c>
      <c r="F121" s="12">
        <v>0</v>
      </c>
      <c r="G121" s="12">
        <v>0</v>
      </c>
      <c r="H121" s="12">
        <v>0</v>
      </c>
      <c r="I121" s="12">
        <f t="shared" si="141"/>
        <v>0</v>
      </c>
      <c r="J121" s="12">
        <v>0</v>
      </c>
      <c r="K121" s="12">
        <v>0</v>
      </c>
      <c r="L121" s="12">
        <v>0</v>
      </c>
      <c r="M121" s="12">
        <f t="shared" si="142"/>
        <v>0</v>
      </c>
      <c r="N121" s="12">
        <v>0</v>
      </c>
      <c r="O121" s="12">
        <v>0</v>
      </c>
      <c r="P121" s="12">
        <v>0</v>
      </c>
      <c r="Q121" s="12">
        <f t="shared" si="101"/>
        <v>0</v>
      </c>
      <c r="R121" s="12">
        <v>0</v>
      </c>
      <c r="S121" s="12">
        <v>0</v>
      </c>
      <c r="T121" s="12">
        <v>0</v>
      </c>
    </row>
    <row r="122" spans="2:20" ht="18" x14ac:dyDescent="0.25">
      <c r="B122" s="9"/>
      <c r="C122" s="10"/>
      <c r="D122" s="11" t="s">
        <v>65</v>
      </c>
      <c r="E122" s="12">
        <f t="shared" si="140"/>
        <v>44</v>
      </c>
      <c r="F122" s="12">
        <f>30+14</f>
        <v>44</v>
      </c>
      <c r="G122" s="12">
        <v>0</v>
      </c>
      <c r="H122" s="12">
        <v>0</v>
      </c>
      <c r="I122" s="12">
        <f t="shared" si="141"/>
        <v>44</v>
      </c>
      <c r="J122" s="12">
        <f>30+14</f>
        <v>44</v>
      </c>
      <c r="K122" s="12">
        <v>0</v>
      </c>
      <c r="L122" s="12">
        <v>0</v>
      </c>
      <c r="M122" s="12">
        <f t="shared" si="142"/>
        <v>44</v>
      </c>
      <c r="N122" s="12">
        <f>30+14</f>
        <v>44</v>
      </c>
      <c r="O122" s="12">
        <v>0</v>
      </c>
      <c r="P122" s="12">
        <v>0</v>
      </c>
      <c r="Q122" s="12">
        <f t="shared" si="101"/>
        <v>44</v>
      </c>
      <c r="R122" s="12">
        <f>30+14</f>
        <v>44</v>
      </c>
      <c r="S122" s="12">
        <v>0</v>
      </c>
      <c r="T122" s="12">
        <v>0</v>
      </c>
    </row>
    <row r="123" spans="2:20" x14ac:dyDescent="0.25">
      <c r="B123" s="33"/>
      <c r="C123" s="40" t="s">
        <v>146</v>
      </c>
      <c r="D123" s="36" t="s">
        <v>239</v>
      </c>
      <c r="E123" s="1">
        <f t="shared" si="140"/>
        <v>2000</v>
      </c>
      <c r="F123" s="1">
        <v>2000</v>
      </c>
      <c r="G123" s="1">
        <v>0</v>
      </c>
      <c r="H123" s="1">
        <v>0</v>
      </c>
      <c r="I123" s="1">
        <f t="shared" si="141"/>
        <v>2000</v>
      </c>
      <c r="J123" s="1">
        <v>2000</v>
      </c>
      <c r="K123" s="1">
        <v>0</v>
      </c>
      <c r="L123" s="1">
        <v>0</v>
      </c>
      <c r="M123" s="1">
        <f t="shared" si="142"/>
        <v>2000</v>
      </c>
      <c r="N123" s="1">
        <v>2000</v>
      </c>
      <c r="O123" s="1">
        <v>0</v>
      </c>
      <c r="P123" s="1">
        <v>0</v>
      </c>
      <c r="Q123" s="1">
        <f t="shared" si="101"/>
        <v>2000</v>
      </c>
      <c r="R123" s="1">
        <v>2000</v>
      </c>
      <c r="S123" s="1">
        <v>0</v>
      </c>
      <c r="T123" s="1">
        <v>0</v>
      </c>
    </row>
    <row r="124" spans="2:20" x14ac:dyDescent="0.25">
      <c r="B124" s="33"/>
      <c r="C124" s="40" t="s">
        <v>148</v>
      </c>
      <c r="D124" s="36" t="s">
        <v>147</v>
      </c>
      <c r="E124" s="1">
        <f t="shared" si="140"/>
        <v>19000</v>
      </c>
      <c r="F124" s="1">
        <v>19000</v>
      </c>
      <c r="G124" s="1">
        <v>0</v>
      </c>
      <c r="H124" s="1">
        <v>0</v>
      </c>
      <c r="I124" s="1">
        <f t="shared" si="141"/>
        <v>19000</v>
      </c>
      <c r="J124" s="1">
        <v>19000</v>
      </c>
      <c r="K124" s="1">
        <v>0</v>
      </c>
      <c r="L124" s="1">
        <v>0</v>
      </c>
      <c r="M124" s="1">
        <f t="shared" si="142"/>
        <v>19000</v>
      </c>
      <c r="N124" s="1">
        <v>19000</v>
      </c>
      <c r="O124" s="1">
        <v>0</v>
      </c>
      <c r="P124" s="1">
        <v>0</v>
      </c>
      <c r="Q124" s="1">
        <f t="shared" si="101"/>
        <v>19000</v>
      </c>
      <c r="R124" s="1">
        <v>19000</v>
      </c>
      <c r="S124" s="1">
        <v>0</v>
      </c>
      <c r="T124" s="1">
        <v>0</v>
      </c>
    </row>
    <row r="125" spans="2:20" ht="30" x14ac:dyDescent="0.25">
      <c r="B125" s="33"/>
      <c r="C125" s="40" t="s">
        <v>150</v>
      </c>
      <c r="D125" s="36" t="s">
        <v>149</v>
      </c>
      <c r="E125" s="1">
        <f t="shared" si="140"/>
        <v>1000</v>
      </c>
      <c r="F125" s="1">
        <v>1000</v>
      </c>
      <c r="G125" s="1">
        <v>0</v>
      </c>
      <c r="H125" s="1">
        <v>0</v>
      </c>
      <c r="I125" s="1">
        <f t="shared" si="141"/>
        <v>1000</v>
      </c>
      <c r="J125" s="1">
        <v>1000</v>
      </c>
      <c r="K125" s="1">
        <v>0</v>
      </c>
      <c r="L125" s="1">
        <v>0</v>
      </c>
      <c r="M125" s="1">
        <f t="shared" si="142"/>
        <v>1000</v>
      </c>
      <c r="N125" s="1">
        <v>1000</v>
      </c>
      <c r="O125" s="1">
        <v>0</v>
      </c>
      <c r="P125" s="1">
        <v>0</v>
      </c>
      <c r="Q125" s="1">
        <f t="shared" si="101"/>
        <v>1000</v>
      </c>
      <c r="R125" s="1">
        <v>1000</v>
      </c>
      <c r="S125" s="1">
        <v>0</v>
      </c>
      <c r="T125" s="1">
        <v>0</v>
      </c>
    </row>
    <row r="126" spans="2:20" x14ac:dyDescent="0.25">
      <c r="B126" s="33"/>
      <c r="C126" s="40" t="s">
        <v>240</v>
      </c>
      <c r="D126" s="36" t="s">
        <v>151</v>
      </c>
      <c r="E126" s="1">
        <f t="shared" si="140"/>
        <v>1200</v>
      </c>
      <c r="F126" s="1">
        <v>1200</v>
      </c>
      <c r="G126" s="1">
        <v>0</v>
      </c>
      <c r="H126" s="1">
        <v>0</v>
      </c>
      <c r="I126" s="1">
        <f t="shared" si="141"/>
        <v>1200</v>
      </c>
      <c r="J126" s="1">
        <v>1200</v>
      </c>
      <c r="K126" s="1">
        <v>0</v>
      </c>
      <c r="L126" s="1">
        <v>0</v>
      </c>
      <c r="M126" s="1">
        <f t="shared" si="142"/>
        <v>1200</v>
      </c>
      <c r="N126" s="1">
        <v>1200</v>
      </c>
      <c r="O126" s="1">
        <v>0</v>
      </c>
      <c r="P126" s="1">
        <v>0</v>
      </c>
      <c r="Q126" s="1">
        <f t="shared" si="101"/>
        <v>1200</v>
      </c>
      <c r="R126" s="1">
        <v>1200</v>
      </c>
      <c r="S126" s="1">
        <v>0</v>
      </c>
      <c r="T126" s="1">
        <v>0</v>
      </c>
    </row>
    <row r="127" spans="2:20" ht="36" x14ac:dyDescent="0.25">
      <c r="B127" s="15" t="s">
        <v>37</v>
      </c>
      <c r="C127" s="16"/>
      <c r="D127" s="17" t="s">
        <v>38</v>
      </c>
      <c r="E127" s="18">
        <f t="shared" si="140"/>
        <v>199123.82500000001</v>
      </c>
      <c r="F127" s="18">
        <f>F131+F143+F152+F157+F167+F175+F191+F197+F205+F211+F217</f>
        <v>199023.82500000001</v>
      </c>
      <c r="G127" s="18">
        <f>G131+G143+G152+G157+G167+G175+G191+G197+G205+G211+G217</f>
        <v>0</v>
      </c>
      <c r="H127" s="18">
        <f>H131+H143+H152+H157+H167+H175+H191+H197+H205+H211+H217</f>
        <v>100</v>
      </c>
      <c r="I127" s="18">
        <f>SUM(J127:L127)</f>
        <v>211511.50624999998</v>
      </c>
      <c r="J127" s="18">
        <f>J131+J143+J152+J157+J167+J175+J191+J197+J205+J211+J217</f>
        <v>211411.50624999998</v>
      </c>
      <c r="K127" s="18">
        <f>K131+K143+K152+K157+K167+K175+K191+K197+K205+K211+K217</f>
        <v>0</v>
      </c>
      <c r="L127" s="18">
        <f>L131+L143+L152+L157+L167+L175+L191+L197+L205+L211+L217</f>
        <v>100</v>
      </c>
      <c r="M127" s="18">
        <f t="shared" si="142"/>
        <v>224408.85687500003</v>
      </c>
      <c r="N127" s="18">
        <f>N131+N143+N152+N157+N167+N175+N191+N197+N205+N211+N217</f>
        <v>224308.85687500003</v>
      </c>
      <c r="O127" s="18">
        <f>O131+O143+O152+O157+O167+O175+O191+O197+O205+O211+O217</f>
        <v>0</v>
      </c>
      <c r="P127" s="18">
        <f>P131+P143+P152+P157+P167+P175+P191+P197+P205+P211+P217</f>
        <v>100</v>
      </c>
      <c r="Q127" s="18">
        <f t="shared" si="101"/>
        <v>238155.94256250004</v>
      </c>
      <c r="R127" s="18">
        <f>R131+R143+R152+R157+R167+R175+R191+R197+R205+R211+R217</f>
        <v>238055.94256250004</v>
      </c>
      <c r="S127" s="18">
        <f>S131+S143+S152+S157+S167+S175+S191+S197+S205+S211+S217</f>
        <v>0</v>
      </c>
      <c r="T127" s="18">
        <f>T131+T143+T152+T157+T167+T175+T191+T197+T205+T211+T217</f>
        <v>100</v>
      </c>
    </row>
    <row r="128" spans="2:20" ht="18" x14ac:dyDescent="0.25">
      <c r="B128" s="9"/>
      <c r="C128" s="10"/>
      <c r="D128" s="11" t="s">
        <v>61</v>
      </c>
      <c r="E128" s="12">
        <f t="shared" si="140"/>
        <v>3295</v>
      </c>
      <c r="F128" s="12">
        <f t="shared" ref="F128" si="172">SUM(F129:F130)</f>
        <v>3295</v>
      </c>
      <c r="G128" s="12">
        <f t="shared" ref="G128" si="173">SUM(G129:G130)</f>
        <v>0</v>
      </c>
      <c r="H128" s="12">
        <f t="shared" ref="H128" si="174">SUM(H129:H130)</f>
        <v>0</v>
      </c>
      <c r="I128" s="12">
        <f t="shared" si="141"/>
        <v>3295</v>
      </c>
      <c r="J128" s="12">
        <f t="shared" ref="J128" si="175">SUM(J129:J130)</f>
        <v>3295</v>
      </c>
      <c r="K128" s="12">
        <f t="shared" ref="K128" si="176">SUM(K129:K130)</f>
        <v>0</v>
      </c>
      <c r="L128" s="12">
        <f t="shared" ref="L128" si="177">SUM(L129:L130)</f>
        <v>0</v>
      </c>
      <c r="M128" s="12">
        <f t="shared" si="142"/>
        <v>3295</v>
      </c>
      <c r="N128" s="12">
        <f t="shared" ref="N128" si="178">SUM(N129:N130)</f>
        <v>3295</v>
      </c>
      <c r="O128" s="12">
        <f t="shared" ref="O128" si="179">SUM(O129:O130)</f>
        <v>0</v>
      </c>
      <c r="P128" s="12">
        <f t="shared" ref="P128" si="180">SUM(P129:P130)</f>
        <v>0</v>
      </c>
      <c r="Q128" s="12">
        <f t="shared" si="101"/>
        <v>3295</v>
      </c>
      <c r="R128" s="12">
        <f t="shared" ref="R128:T128" si="181">SUM(R129:R130)</f>
        <v>3295</v>
      </c>
      <c r="S128" s="12">
        <f t="shared" si="181"/>
        <v>0</v>
      </c>
      <c r="T128" s="12">
        <f t="shared" si="181"/>
        <v>0</v>
      </c>
    </row>
    <row r="129" spans="2:20" ht="18" x14ac:dyDescent="0.25">
      <c r="B129" s="9"/>
      <c r="C129" s="10"/>
      <c r="D129" s="11" t="s">
        <v>242</v>
      </c>
      <c r="E129" s="12">
        <f t="shared" si="140"/>
        <v>0</v>
      </c>
      <c r="F129" s="12">
        <v>0</v>
      </c>
      <c r="G129" s="12">
        <v>0</v>
      </c>
      <c r="H129" s="12">
        <v>0</v>
      </c>
      <c r="I129" s="12">
        <f t="shared" si="141"/>
        <v>0</v>
      </c>
      <c r="J129" s="12">
        <v>0</v>
      </c>
      <c r="K129" s="12">
        <v>0</v>
      </c>
      <c r="L129" s="12">
        <v>0</v>
      </c>
      <c r="M129" s="12">
        <f t="shared" si="142"/>
        <v>0</v>
      </c>
      <c r="N129" s="12">
        <v>0</v>
      </c>
      <c r="O129" s="12">
        <v>0</v>
      </c>
      <c r="P129" s="12">
        <v>0</v>
      </c>
      <c r="Q129" s="12">
        <f t="shared" si="101"/>
        <v>0</v>
      </c>
      <c r="R129" s="12">
        <v>0</v>
      </c>
      <c r="S129" s="12">
        <v>0</v>
      </c>
      <c r="T129" s="12">
        <v>0</v>
      </c>
    </row>
    <row r="130" spans="2:20" ht="18" x14ac:dyDescent="0.25">
      <c r="B130" s="9"/>
      <c r="C130" s="10"/>
      <c r="D130" s="11" t="s">
        <v>65</v>
      </c>
      <c r="E130" s="13">
        <f t="shared" si="140"/>
        <v>3295</v>
      </c>
      <c r="F130" s="13">
        <f>F134+F146+F155+F160+F170+F178+F194+F200+F208+F214+F220</f>
        <v>3295</v>
      </c>
      <c r="G130" s="13">
        <f>G134+G146+G155+G160+G170+G178+G194+G200+G208+G214+G220</f>
        <v>0</v>
      </c>
      <c r="H130" s="13">
        <f>H134+H146+H155+H160+H170+H178+H194+H200+H208+H214+H220</f>
        <v>0</v>
      </c>
      <c r="I130" s="13">
        <f t="shared" si="141"/>
        <v>3295</v>
      </c>
      <c r="J130" s="13">
        <f>J134+J146+J155+J160+J170+J178+J194+J200+J208+J214+J220</f>
        <v>3295</v>
      </c>
      <c r="K130" s="13">
        <f>K134+K146+K155+K160+K170+K178+K194+K200+K208+K214+K220</f>
        <v>0</v>
      </c>
      <c r="L130" s="13">
        <f>L134+L146+L155+L160+L170+L178+L194+L200+L208+L214+L220</f>
        <v>0</v>
      </c>
      <c r="M130" s="13">
        <f t="shared" si="142"/>
        <v>3295</v>
      </c>
      <c r="N130" s="13">
        <f>N134+N146+N155+N160+N170+N178+N194+N200+N208+N214+N220</f>
        <v>3295</v>
      </c>
      <c r="O130" s="13">
        <f>O134+O146+O155+O160+O170+O178+O194+O200+O208+O214+O220</f>
        <v>0</v>
      </c>
      <c r="P130" s="13">
        <f>P134+P146+P155+P160+P170+P178+P194+P200+P208+P214+P220</f>
        <v>0</v>
      </c>
      <c r="Q130" s="13">
        <f t="shared" si="101"/>
        <v>3295</v>
      </c>
      <c r="R130" s="13">
        <f>R134+R146+R155+R160+R170+R178+R194+R200+R208+R214+R220</f>
        <v>3295</v>
      </c>
      <c r="S130" s="13">
        <f>S134+S146+S155+S160+S170+S178+S194+S200+S208+S214+S220</f>
        <v>0</v>
      </c>
      <c r="T130" s="13">
        <f>T134+T146+T155+T160+T170+T178+T194+T200+T208+T214+T220</f>
        <v>0</v>
      </c>
    </row>
    <row r="131" spans="2:20" ht="31.5" x14ac:dyDescent="0.25">
      <c r="B131" s="15" t="s">
        <v>40</v>
      </c>
      <c r="C131" s="16"/>
      <c r="D131" s="17" t="s">
        <v>39</v>
      </c>
      <c r="E131" s="18">
        <f t="shared" si="140"/>
        <v>23037.950000000004</v>
      </c>
      <c r="F131" s="18">
        <f>SUM(F135:F142)</f>
        <v>23037.950000000004</v>
      </c>
      <c r="G131" s="18">
        <f t="shared" ref="G131" si="182">SUM(G135:G141)</f>
        <v>0</v>
      </c>
      <c r="H131" s="18">
        <f t="shared" ref="H131" si="183">SUM(H135:H141)</f>
        <v>0</v>
      </c>
      <c r="I131" s="18">
        <f t="shared" si="141"/>
        <v>25279.695000000003</v>
      </c>
      <c r="J131" s="18">
        <f>SUM(J135:J142)</f>
        <v>25279.695000000003</v>
      </c>
      <c r="K131" s="18">
        <f t="shared" ref="K131" si="184">SUM(K135:K141)</f>
        <v>0</v>
      </c>
      <c r="L131" s="18">
        <f t="shared" ref="L131" si="185">SUM(L135:L141)</f>
        <v>0</v>
      </c>
      <c r="M131" s="18">
        <f t="shared" si="142"/>
        <v>27745.614500000003</v>
      </c>
      <c r="N131" s="18">
        <f>SUM(N135:N142)</f>
        <v>27745.614500000003</v>
      </c>
      <c r="O131" s="18">
        <f t="shared" ref="O131" si="186">SUM(O135:O141)</f>
        <v>0</v>
      </c>
      <c r="P131" s="18">
        <f t="shared" ref="P131" si="187">SUM(P135:P141)</f>
        <v>0</v>
      </c>
      <c r="Q131" s="18">
        <f t="shared" si="101"/>
        <v>30458.125950000012</v>
      </c>
      <c r="R131" s="18">
        <f>SUM(R135:R142)</f>
        <v>30458.125950000012</v>
      </c>
      <c r="S131" s="18">
        <f t="shared" ref="S131:T131" si="188">SUM(S135:S141)</f>
        <v>0</v>
      </c>
      <c r="T131" s="18">
        <f t="shared" si="188"/>
        <v>0</v>
      </c>
    </row>
    <row r="132" spans="2:20" ht="18" x14ac:dyDescent="0.25">
      <c r="B132" s="9"/>
      <c r="C132" s="10"/>
      <c r="D132" s="11" t="s">
        <v>61</v>
      </c>
      <c r="E132" s="12">
        <f t="shared" si="140"/>
        <v>0</v>
      </c>
      <c r="F132" s="12">
        <f t="shared" ref="F132" si="189">SUM(F133:F134)</f>
        <v>0</v>
      </c>
      <c r="G132" s="12">
        <f t="shared" ref="G132" si="190">SUM(G133:G134)</f>
        <v>0</v>
      </c>
      <c r="H132" s="12">
        <f t="shared" ref="H132" si="191">SUM(H133:H134)</f>
        <v>0</v>
      </c>
      <c r="I132" s="12">
        <f t="shared" si="141"/>
        <v>0</v>
      </c>
      <c r="J132" s="12">
        <f t="shared" ref="J132" si="192">SUM(J133:J134)</f>
        <v>0</v>
      </c>
      <c r="K132" s="12">
        <f t="shared" ref="K132" si="193">SUM(K133:K134)</f>
        <v>0</v>
      </c>
      <c r="L132" s="12">
        <f t="shared" ref="L132" si="194">SUM(L133:L134)</f>
        <v>0</v>
      </c>
      <c r="M132" s="12">
        <f t="shared" si="142"/>
        <v>0</v>
      </c>
      <c r="N132" s="12">
        <f t="shared" ref="N132" si="195">SUM(N133:N134)</f>
        <v>0</v>
      </c>
      <c r="O132" s="12">
        <f t="shared" ref="O132" si="196">SUM(O133:O134)</f>
        <v>0</v>
      </c>
      <c r="P132" s="12">
        <f t="shared" ref="P132" si="197">SUM(P133:P134)</f>
        <v>0</v>
      </c>
      <c r="Q132" s="12">
        <f t="shared" si="101"/>
        <v>0</v>
      </c>
      <c r="R132" s="12">
        <f t="shared" ref="R132:T132" si="198">SUM(R133:R134)</f>
        <v>0</v>
      </c>
      <c r="S132" s="12">
        <f t="shared" si="198"/>
        <v>0</v>
      </c>
      <c r="T132" s="12">
        <f t="shared" si="198"/>
        <v>0</v>
      </c>
    </row>
    <row r="133" spans="2:20" ht="18" x14ac:dyDescent="0.25">
      <c r="B133" s="9"/>
      <c r="C133" s="10"/>
      <c r="D133" s="11" t="s">
        <v>242</v>
      </c>
      <c r="E133" s="12">
        <f t="shared" si="140"/>
        <v>0</v>
      </c>
      <c r="F133" s="12">
        <v>0</v>
      </c>
      <c r="G133" s="12">
        <v>0</v>
      </c>
      <c r="H133" s="12">
        <v>0</v>
      </c>
      <c r="I133" s="12">
        <f t="shared" si="141"/>
        <v>0</v>
      </c>
      <c r="J133" s="12">
        <v>0</v>
      </c>
      <c r="K133" s="12">
        <v>0</v>
      </c>
      <c r="L133" s="12">
        <v>0</v>
      </c>
      <c r="M133" s="12">
        <f t="shared" si="142"/>
        <v>0</v>
      </c>
      <c r="N133" s="12">
        <v>0</v>
      </c>
      <c r="O133" s="12">
        <v>0</v>
      </c>
      <c r="P133" s="12">
        <v>0</v>
      </c>
      <c r="Q133" s="12">
        <f t="shared" si="101"/>
        <v>0</v>
      </c>
      <c r="R133" s="12">
        <v>0</v>
      </c>
      <c r="S133" s="12">
        <v>0</v>
      </c>
      <c r="T133" s="12">
        <v>0</v>
      </c>
    </row>
    <row r="134" spans="2:20" ht="18" x14ac:dyDescent="0.25">
      <c r="B134" s="9"/>
      <c r="C134" s="10"/>
      <c r="D134" s="11" t="s">
        <v>65</v>
      </c>
      <c r="E134" s="12">
        <f t="shared" si="140"/>
        <v>0</v>
      </c>
      <c r="F134" s="12">
        <v>0</v>
      </c>
      <c r="G134" s="12">
        <v>0</v>
      </c>
      <c r="H134" s="12">
        <v>0</v>
      </c>
      <c r="I134" s="12">
        <f t="shared" si="141"/>
        <v>0</v>
      </c>
      <c r="J134" s="12">
        <v>0</v>
      </c>
      <c r="K134" s="12">
        <v>0</v>
      </c>
      <c r="L134" s="12">
        <v>0</v>
      </c>
      <c r="M134" s="12">
        <f t="shared" si="142"/>
        <v>0</v>
      </c>
      <c r="N134" s="12">
        <v>0</v>
      </c>
      <c r="O134" s="12">
        <v>0</v>
      </c>
      <c r="P134" s="12">
        <v>0</v>
      </c>
      <c r="Q134" s="12">
        <f t="shared" si="101"/>
        <v>0</v>
      </c>
      <c r="R134" s="12">
        <v>0</v>
      </c>
      <c r="S134" s="12">
        <v>0</v>
      </c>
      <c r="T134" s="12">
        <v>0</v>
      </c>
    </row>
    <row r="135" spans="2:20" x14ac:dyDescent="0.25">
      <c r="B135" s="33"/>
      <c r="C135" s="40" t="s">
        <v>152</v>
      </c>
      <c r="D135" s="42" t="s">
        <v>258</v>
      </c>
      <c r="E135" s="1">
        <f t="shared" si="140"/>
        <v>6127.77</v>
      </c>
      <c r="F135" s="1">
        <f>5570.7*1.1</f>
        <v>6127.77</v>
      </c>
      <c r="G135" s="1">
        <v>0</v>
      </c>
      <c r="H135" s="1">
        <v>0</v>
      </c>
      <c r="I135" s="1">
        <f t="shared" si="141"/>
        <v>6740.5470000000014</v>
      </c>
      <c r="J135" s="1">
        <f t="shared" ref="J135:J140" si="199">F135*1.1</f>
        <v>6740.5470000000014</v>
      </c>
      <c r="K135" s="1">
        <v>0</v>
      </c>
      <c r="L135" s="1">
        <v>0</v>
      </c>
      <c r="M135" s="1">
        <f t="shared" si="142"/>
        <v>7414.601700000002</v>
      </c>
      <c r="N135" s="1">
        <f t="shared" ref="N135:N140" si="200">J135*1.1</f>
        <v>7414.601700000002</v>
      </c>
      <c r="O135" s="1">
        <v>0</v>
      </c>
      <c r="P135" s="1">
        <v>0</v>
      </c>
      <c r="Q135" s="1">
        <f t="shared" si="101"/>
        <v>8156.0618700000032</v>
      </c>
      <c r="R135" s="1">
        <f t="shared" ref="R135:R140" si="201">N135*1.1</f>
        <v>8156.0618700000032</v>
      </c>
      <c r="S135" s="1">
        <v>0</v>
      </c>
      <c r="T135" s="1">
        <v>0</v>
      </c>
    </row>
    <row r="136" spans="2:20" x14ac:dyDescent="0.25">
      <c r="B136" s="33"/>
      <c r="C136" s="40" t="s">
        <v>153</v>
      </c>
      <c r="D136" s="36" t="s">
        <v>154</v>
      </c>
      <c r="E136" s="1">
        <f t="shared" si="140"/>
        <v>85.58</v>
      </c>
      <c r="F136" s="1">
        <f>77.8*1.1</f>
        <v>85.58</v>
      </c>
      <c r="G136" s="1">
        <v>0</v>
      </c>
      <c r="H136" s="1">
        <v>0</v>
      </c>
      <c r="I136" s="1">
        <f t="shared" si="141"/>
        <v>94.138000000000005</v>
      </c>
      <c r="J136" s="1">
        <f t="shared" si="199"/>
        <v>94.138000000000005</v>
      </c>
      <c r="K136" s="1">
        <v>0</v>
      </c>
      <c r="L136" s="1">
        <v>0</v>
      </c>
      <c r="M136" s="1">
        <f t="shared" si="142"/>
        <v>103.55180000000001</v>
      </c>
      <c r="N136" s="1">
        <f t="shared" si="200"/>
        <v>103.55180000000001</v>
      </c>
      <c r="O136" s="1">
        <v>0</v>
      </c>
      <c r="P136" s="1">
        <v>0</v>
      </c>
      <c r="Q136" s="1">
        <f t="shared" si="101"/>
        <v>113.90698000000002</v>
      </c>
      <c r="R136" s="1">
        <f t="shared" si="201"/>
        <v>113.90698000000002</v>
      </c>
      <c r="S136" s="1">
        <v>0</v>
      </c>
      <c r="T136" s="1">
        <v>0</v>
      </c>
    </row>
    <row r="137" spans="2:20" x14ac:dyDescent="0.25">
      <c r="B137" s="33"/>
      <c r="C137" s="40" t="s">
        <v>155</v>
      </c>
      <c r="D137" s="36" t="s">
        <v>156</v>
      </c>
      <c r="E137" s="1">
        <f t="shared" si="140"/>
        <v>166.10000000000002</v>
      </c>
      <c r="F137" s="1">
        <f>151*1.1</f>
        <v>166.10000000000002</v>
      </c>
      <c r="G137" s="1">
        <v>0</v>
      </c>
      <c r="H137" s="1">
        <v>0</v>
      </c>
      <c r="I137" s="1">
        <f t="shared" si="141"/>
        <v>182.71000000000004</v>
      </c>
      <c r="J137" s="1">
        <f t="shared" si="199"/>
        <v>182.71000000000004</v>
      </c>
      <c r="K137" s="1">
        <v>0</v>
      </c>
      <c r="L137" s="1">
        <v>0</v>
      </c>
      <c r="M137" s="1">
        <f t="shared" si="142"/>
        <v>200.98100000000005</v>
      </c>
      <c r="N137" s="1">
        <f t="shared" si="200"/>
        <v>200.98100000000005</v>
      </c>
      <c r="O137" s="1">
        <v>0</v>
      </c>
      <c r="P137" s="1">
        <v>0</v>
      </c>
      <c r="Q137" s="1">
        <f t="shared" si="101"/>
        <v>221.07910000000007</v>
      </c>
      <c r="R137" s="1">
        <f t="shared" si="201"/>
        <v>221.07910000000007</v>
      </c>
      <c r="S137" s="1">
        <v>0</v>
      </c>
      <c r="T137" s="1">
        <v>0</v>
      </c>
    </row>
    <row r="138" spans="2:20" x14ac:dyDescent="0.25">
      <c r="B138" s="33"/>
      <c r="C138" s="40" t="s">
        <v>157</v>
      </c>
      <c r="D138" s="42" t="s">
        <v>259</v>
      </c>
      <c r="E138" s="1">
        <f t="shared" si="140"/>
        <v>728.53</v>
      </c>
      <c r="F138" s="1">
        <f>662.3*1.1</f>
        <v>728.53</v>
      </c>
      <c r="G138" s="1">
        <v>0</v>
      </c>
      <c r="H138" s="1">
        <v>0</v>
      </c>
      <c r="I138" s="1">
        <f t="shared" si="141"/>
        <v>801.38300000000004</v>
      </c>
      <c r="J138" s="1">
        <f t="shared" si="199"/>
        <v>801.38300000000004</v>
      </c>
      <c r="K138" s="1">
        <v>0</v>
      </c>
      <c r="L138" s="1">
        <v>0</v>
      </c>
      <c r="M138" s="1">
        <f t="shared" si="142"/>
        <v>881.52130000000011</v>
      </c>
      <c r="N138" s="1">
        <f t="shared" si="200"/>
        <v>881.52130000000011</v>
      </c>
      <c r="O138" s="1">
        <v>0</v>
      </c>
      <c r="P138" s="1">
        <v>0</v>
      </c>
      <c r="Q138" s="1">
        <f t="shared" si="101"/>
        <v>969.67343000000017</v>
      </c>
      <c r="R138" s="1">
        <f t="shared" si="201"/>
        <v>969.67343000000017</v>
      </c>
      <c r="S138" s="1">
        <v>0</v>
      </c>
      <c r="T138" s="1">
        <v>0</v>
      </c>
    </row>
    <row r="139" spans="2:20" x14ac:dyDescent="0.25">
      <c r="B139" s="33"/>
      <c r="C139" s="40" t="s">
        <v>158</v>
      </c>
      <c r="D139" s="36" t="s">
        <v>159</v>
      </c>
      <c r="E139" s="1">
        <f t="shared" si="140"/>
        <v>851.40000000000009</v>
      </c>
      <c r="F139" s="1">
        <f>774*1.1</f>
        <v>851.40000000000009</v>
      </c>
      <c r="G139" s="1">
        <v>0</v>
      </c>
      <c r="H139" s="1">
        <v>0</v>
      </c>
      <c r="I139" s="1">
        <f t="shared" si="141"/>
        <v>936.54000000000019</v>
      </c>
      <c r="J139" s="1">
        <f t="shared" si="199"/>
        <v>936.54000000000019</v>
      </c>
      <c r="K139" s="1">
        <v>0</v>
      </c>
      <c r="L139" s="1">
        <v>0</v>
      </c>
      <c r="M139" s="1">
        <f t="shared" si="142"/>
        <v>1030.1940000000002</v>
      </c>
      <c r="N139" s="1">
        <f t="shared" si="200"/>
        <v>1030.1940000000002</v>
      </c>
      <c r="O139" s="1">
        <v>0</v>
      </c>
      <c r="P139" s="1">
        <v>0</v>
      </c>
      <c r="Q139" s="1">
        <f t="shared" ref="Q139:Q204" si="202">SUM(R139:T139)</f>
        <v>1133.2134000000003</v>
      </c>
      <c r="R139" s="1">
        <f t="shared" si="201"/>
        <v>1133.2134000000003</v>
      </c>
      <c r="S139" s="1">
        <v>0</v>
      </c>
      <c r="T139" s="1">
        <v>0</v>
      </c>
    </row>
    <row r="140" spans="2:20" ht="30" x14ac:dyDescent="0.25">
      <c r="B140" s="33"/>
      <c r="C140" s="40" t="s">
        <v>160</v>
      </c>
      <c r="D140" s="36" t="s">
        <v>260</v>
      </c>
      <c r="E140" s="1">
        <f t="shared" si="140"/>
        <v>14073.070000000002</v>
      </c>
      <c r="F140" s="1">
        <f>12793.7*1.1</f>
        <v>14073.070000000002</v>
      </c>
      <c r="G140" s="1">
        <v>0</v>
      </c>
      <c r="H140" s="1">
        <v>0</v>
      </c>
      <c r="I140" s="1">
        <f t="shared" si="141"/>
        <v>15480.377000000002</v>
      </c>
      <c r="J140" s="1">
        <f t="shared" si="199"/>
        <v>15480.377000000002</v>
      </c>
      <c r="K140" s="1">
        <v>0</v>
      </c>
      <c r="L140" s="1">
        <v>0</v>
      </c>
      <c r="M140" s="1">
        <f t="shared" si="142"/>
        <v>17028.414700000005</v>
      </c>
      <c r="N140" s="1">
        <f t="shared" si="200"/>
        <v>17028.414700000005</v>
      </c>
      <c r="O140" s="1">
        <v>0</v>
      </c>
      <c r="P140" s="1">
        <v>0</v>
      </c>
      <c r="Q140" s="1">
        <f t="shared" si="202"/>
        <v>18731.256170000008</v>
      </c>
      <c r="R140" s="1">
        <f t="shared" si="201"/>
        <v>18731.256170000008</v>
      </c>
      <c r="S140" s="1">
        <v>0</v>
      </c>
      <c r="T140" s="1">
        <v>0</v>
      </c>
    </row>
    <row r="141" spans="2:20" ht="30" x14ac:dyDescent="0.25">
      <c r="B141" s="33"/>
      <c r="C141" s="40" t="s">
        <v>161</v>
      </c>
      <c r="D141" s="36" t="s">
        <v>263</v>
      </c>
      <c r="E141" s="1">
        <f t="shared" si="140"/>
        <v>620.5</v>
      </c>
      <c r="F141" s="1">
        <v>620.5</v>
      </c>
      <c r="G141" s="1">
        <v>0</v>
      </c>
      <c r="H141" s="1">
        <v>0</v>
      </c>
      <c r="I141" s="1">
        <f t="shared" si="141"/>
        <v>620.5</v>
      </c>
      <c r="J141" s="1">
        <v>620.5</v>
      </c>
      <c r="K141" s="1">
        <v>0</v>
      </c>
      <c r="L141" s="1">
        <v>0</v>
      </c>
      <c r="M141" s="1">
        <f t="shared" si="142"/>
        <v>620.5</v>
      </c>
      <c r="N141" s="1">
        <v>620.5</v>
      </c>
      <c r="O141" s="1">
        <v>0</v>
      </c>
      <c r="P141" s="1">
        <v>0</v>
      </c>
      <c r="Q141" s="1">
        <f t="shared" si="202"/>
        <v>620.5</v>
      </c>
      <c r="R141" s="1">
        <v>620.5</v>
      </c>
      <c r="S141" s="1">
        <v>0</v>
      </c>
      <c r="T141" s="1">
        <v>0</v>
      </c>
    </row>
    <row r="142" spans="2:20" ht="30" x14ac:dyDescent="0.25">
      <c r="B142" s="33"/>
      <c r="C142" s="40" t="s">
        <v>261</v>
      </c>
      <c r="D142" s="36" t="s">
        <v>262</v>
      </c>
      <c r="E142" s="1">
        <f t="shared" si="140"/>
        <v>385.00000000000006</v>
      </c>
      <c r="F142" s="1">
        <f>350*1.1</f>
        <v>385.00000000000006</v>
      </c>
      <c r="G142" s="1">
        <v>0</v>
      </c>
      <c r="H142" s="1">
        <v>0</v>
      </c>
      <c r="I142" s="1">
        <f t="shared" si="141"/>
        <v>423.50000000000011</v>
      </c>
      <c r="J142" s="1">
        <f>F142*1.1</f>
        <v>423.50000000000011</v>
      </c>
      <c r="K142" s="1">
        <v>0</v>
      </c>
      <c r="L142" s="1">
        <v>0</v>
      </c>
      <c r="M142" s="1">
        <f t="shared" si="142"/>
        <v>465.85000000000014</v>
      </c>
      <c r="N142" s="1">
        <f>J142*1.1</f>
        <v>465.85000000000014</v>
      </c>
      <c r="O142" s="1">
        <v>0</v>
      </c>
      <c r="P142" s="1">
        <v>0</v>
      </c>
      <c r="Q142" s="1">
        <f t="shared" si="202"/>
        <v>512.43500000000017</v>
      </c>
      <c r="R142" s="1">
        <f>N142*1.1</f>
        <v>512.43500000000017</v>
      </c>
      <c r="S142" s="1">
        <v>0</v>
      </c>
      <c r="T142" s="1">
        <v>0</v>
      </c>
    </row>
    <row r="143" spans="2:20" ht="31.5" x14ac:dyDescent="0.25">
      <c r="B143" s="15" t="s">
        <v>41</v>
      </c>
      <c r="C143" s="16"/>
      <c r="D143" s="17" t="s">
        <v>42</v>
      </c>
      <c r="E143" s="18">
        <f t="shared" si="140"/>
        <v>14108</v>
      </c>
      <c r="F143" s="18">
        <f>SUM(F147:F151)</f>
        <v>14108</v>
      </c>
      <c r="G143" s="18">
        <f t="shared" ref="G143" si="203">SUM(G147:G151)</f>
        <v>0</v>
      </c>
      <c r="H143" s="18">
        <f t="shared" ref="H143" si="204">SUM(H147:H151)</f>
        <v>0</v>
      </c>
      <c r="I143" s="18">
        <f t="shared" si="141"/>
        <v>15416.400000000001</v>
      </c>
      <c r="J143" s="18">
        <f>SUM(J147:J151)</f>
        <v>15416.400000000001</v>
      </c>
      <c r="K143" s="18">
        <f t="shared" ref="K143" si="205">SUM(K147:K151)</f>
        <v>0</v>
      </c>
      <c r="L143" s="18">
        <f t="shared" ref="L143" si="206">SUM(L147:L151)</f>
        <v>0</v>
      </c>
      <c r="M143" s="18">
        <f t="shared" si="142"/>
        <v>16855.640000000003</v>
      </c>
      <c r="N143" s="18">
        <f>SUM(N147:N151)</f>
        <v>16855.640000000003</v>
      </c>
      <c r="O143" s="18">
        <f t="shared" ref="O143" si="207">SUM(O147:O151)</f>
        <v>0</v>
      </c>
      <c r="P143" s="18">
        <f t="shared" ref="P143" si="208">SUM(P147:P151)</f>
        <v>0</v>
      </c>
      <c r="Q143" s="18">
        <f t="shared" si="202"/>
        <v>18438.804000000004</v>
      </c>
      <c r="R143" s="18">
        <f>SUM(R147:R151)</f>
        <v>18438.804000000004</v>
      </c>
      <c r="S143" s="18">
        <f t="shared" ref="S143:T143" si="209">SUM(S147:S151)</f>
        <v>0</v>
      </c>
      <c r="T143" s="18">
        <f t="shared" si="209"/>
        <v>0</v>
      </c>
    </row>
    <row r="144" spans="2:20" ht="18" x14ac:dyDescent="0.25">
      <c r="B144" s="9"/>
      <c r="C144" s="10"/>
      <c r="D144" s="11" t="s">
        <v>61</v>
      </c>
      <c r="E144" s="12">
        <f t="shared" si="140"/>
        <v>0</v>
      </c>
      <c r="F144" s="12">
        <f t="shared" ref="F144" si="210">SUM(F145:F146)</f>
        <v>0</v>
      </c>
      <c r="G144" s="12">
        <f t="shared" ref="G144" si="211">SUM(G145:G146)</f>
        <v>0</v>
      </c>
      <c r="H144" s="12">
        <f t="shared" ref="H144" si="212">SUM(H145:H146)</f>
        <v>0</v>
      </c>
      <c r="I144" s="12">
        <f t="shared" si="141"/>
        <v>0</v>
      </c>
      <c r="J144" s="12">
        <f t="shared" ref="J144" si="213">SUM(J145:J146)</f>
        <v>0</v>
      </c>
      <c r="K144" s="12">
        <f t="shared" ref="K144" si="214">SUM(K145:K146)</f>
        <v>0</v>
      </c>
      <c r="L144" s="12">
        <f t="shared" ref="L144" si="215">SUM(L145:L146)</f>
        <v>0</v>
      </c>
      <c r="M144" s="12">
        <f t="shared" si="142"/>
        <v>0</v>
      </c>
      <c r="N144" s="12">
        <f t="shared" ref="N144" si="216">SUM(N145:N146)</f>
        <v>0</v>
      </c>
      <c r="O144" s="12">
        <f t="shared" ref="O144" si="217">SUM(O145:O146)</f>
        <v>0</v>
      </c>
      <c r="P144" s="12">
        <f t="shared" ref="P144" si="218">SUM(P145:P146)</f>
        <v>0</v>
      </c>
      <c r="Q144" s="12">
        <f t="shared" si="202"/>
        <v>0</v>
      </c>
      <c r="R144" s="12">
        <f t="shared" ref="R144:T144" si="219">SUM(R145:R146)</f>
        <v>0</v>
      </c>
      <c r="S144" s="12">
        <f t="shared" si="219"/>
        <v>0</v>
      </c>
      <c r="T144" s="12">
        <f t="shared" si="219"/>
        <v>0</v>
      </c>
    </row>
    <row r="145" spans="2:20" ht="18" x14ac:dyDescent="0.25">
      <c r="B145" s="9"/>
      <c r="C145" s="10"/>
      <c r="D145" s="11" t="s">
        <v>242</v>
      </c>
      <c r="E145" s="12">
        <f t="shared" si="140"/>
        <v>0</v>
      </c>
      <c r="F145" s="12">
        <v>0</v>
      </c>
      <c r="G145" s="12">
        <v>0</v>
      </c>
      <c r="H145" s="12">
        <v>0</v>
      </c>
      <c r="I145" s="12">
        <f t="shared" si="141"/>
        <v>0</v>
      </c>
      <c r="J145" s="12">
        <v>0</v>
      </c>
      <c r="K145" s="12">
        <v>0</v>
      </c>
      <c r="L145" s="12">
        <v>0</v>
      </c>
      <c r="M145" s="12">
        <f t="shared" si="142"/>
        <v>0</v>
      </c>
      <c r="N145" s="12">
        <v>0</v>
      </c>
      <c r="O145" s="12">
        <v>0</v>
      </c>
      <c r="P145" s="12">
        <v>0</v>
      </c>
      <c r="Q145" s="12">
        <f t="shared" si="202"/>
        <v>0</v>
      </c>
      <c r="R145" s="12">
        <v>0</v>
      </c>
      <c r="S145" s="12">
        <v>0</v>
      </c>
      <c r="T145" s="12">
        <v>0</v>
      </c>
    </row>
    <row r="146" spans="2:20" ht="18" x14ac:dyDescent="0.25">
      <c r="B146" s="9"/>
      <c r="C146" s="10"/>
      <c r="D146" s="11" t="s">
        <v>65</v>
      </c>
      <c r="E146" s="12">
        <f t="shared" si="140"/>
        <v>0</v>
      </c>
      <c r="F146" s="12">
        <v>0</v>
      </c>
      <c r="G146" s="12">
        <v>0</v>
      </c>
      <c r="H146" s="12">
        <v>0</v>
      </c>
      <c r="I146" s="12">
        <f t="shared" si="141"/>
        <v>0</v>
      </c>
      <c r="J146" s="12">
        <v>0</v>
      </c>
      <c r="K146" s="12">
        <v>0</v>
      </c>
      <c r="L146" s="12">
        <v>0</v>
      </c>
      <c r="M146" s="12">
        <f t="shared" si="142"/>
        <v>0</v>
      </c>
      <c r="N146" s="12">
        <v>0</v>
      </c>
      <c r="O146" s="12">
        <v>0</v>
      </c>
      <c r="P146" s="12">
        <v>0</v>
      </c>
      <c r="Q146" s="12">
        <f t="shared" si="202"/>
        <v>0</v>
      </c>
      <c r="R146" s="12">
        <v>0</v>
      </c>
      <c r="S146" s="12">
        <v>0</v>
      </c>
      <c r="T146" s="12">
        <v>0</v>
      </c>
    </row>
    <row r="147" spans="2:20" x14ac:dyDescent="0.25">
      <c r="B147" s="33"/>
      <c r="C147" s="40" t="s">
        <v>162</v>
      </c>
      <c r="D147" s="36" t="s">
        <v>163</v>
      </c>
      <c r="E147" s="1">
        <f t="shared" si="140"/>
        <v>1516</v>
      </c>
      <c r="F147" s="1">
        <v>1516</v>
      </c>
      <c r="G147" s="1">
        <v>0</v>
      </c>
      <c r="H147" s="1">
        <v>0</v>
      </c>
      <c r="I147" s="1">
        <f t="shared" si="141"/>
        <v>1667.6000000000001</v>
      </c>
      <c r="J147" s="1">
        <f>F147*1.1</f>
        <v>1667.6000000000001</v>
      </c>
      <c r="K147" s="1">
        <v>0</v>
      </c>
      <c r="L147" s="1">
        <v>0</v>
      </c>
      <c r="M147" s="1">
        <f t="shared" si="142"/>
        <v>1834.3600000000004</v>
      </c>
      <c r="N147" s="1">
        <f>J147*1.1</f>
        <v>1834.3600000000004</v>
      </c>
      <c r="O147" s="1">
        <v>0</v>
      </c>
      <c r="P147" s="1">
        <v>0</v>
      </c>
      <c r="Q147" s="1">
        <f t="shared" si="202"/>
        <v>2017.7960000000005</v>
      </c>
      <c r="R147" s="1">
        <f>N147*1.1</f>
        <v>2017.7960000000005</v>
      </c>
      <c r="S147" s="1">
        <v>0</v>
      </c>
      <c r="T147" s="1">
        <v>0</v>
      </c>
    </row>
    <row r="148" spans="2:20" x14ac:dyDescent="0.25">
      <c r="B148" s="33"/>
      <c r="C148" s="40" t="s">
        <v>164</v>
      </c>
      <c r="D148" s="36" t="s">
        <v>165</v>
      </c>
      <c r="E148" s="1">
        <f t="shared" si="140"/>
        <v>820</v>
      </c>
      <c r="F148" s="1">
        <v>820</v>
      </c>
      <c r="G148" s="1">
        <v>0</v>
      </c>
      <c r="H148" s="1">
        <v>0</v>
      </c>
      <c r="I148" s="1">
        <f t="shared" si="141"/>
        <v>820</v>
      </c>
      <c r="J148" s="1">
        <v>820</v>
      </c>
      <c r="K148" s="1">
        <v>0</v>
      </c>
      <c r="L148" s="1">
        <v>0</v>
      </c>
      <c r="M148" s="1">
        <f t="shared" si="142"/>
        <v>820</v>
      </c>
      <c r="N148" s="1">
        <v>820</v>
      </c>
      <c r="O148" s="1">
        <v>0</v>
      </c>
      <c r="P148" s="1">
        <v>0</v>
      </c>
      <c r="Q148" s="1">
        <f t="shared" si="202"/>
        <v>820</v>
      </c>
      <c r="R148" s="1">
        <v>820</v>
      </c>
      <c r="S148" s="1">
        <v>0</v>
      </c>
      <c r="T148" s="1">
        <v>0</v>
      </c>
    </row>
    <row r="149" spans="2:20" ht="30" x14ac:dyDescent="0.25">
      <c r="B149" s="33"/>
      <c r="C149" s="40" t="s">
        <v>166</v>
      </c>
      <c r="D149" s="36" t="s">
        <v>167</v>
      </c>
      <c r="E149" s="1">
        <f t="shared" si="140"/>
        <v>11238</v>
      </c>
      <c r="F149" s="1">
        <v>11238</v>
      </c>
      <c r="G149" s="1">
        <v>0</v>
      </c>
      <c r="H149" s="1">
        <v>0</v>
      </c>
      <c r="I149" s="1">
        <f t="shared" si="141"/>
        <v>12361.800000000001</v>
      </c>
      <c r="J149" s="1">
        <f>F149*1.1</f>
        <v>12361.800000000001</v>
      </c>
      <c r="K149" s="1">
        <v>0</v>
      </c>
      <c r="L149" s="1">
        <v>0</v>
      </c>
      <c r="M149" s="1">
        <f t="shared" si="142"/>
        <v>13597.980000000003</v>
      </c>
      <c r="N149" s="1">
        <f>J149*1.1</f>
        <v>13597.980000000003</v>
      </c>
      <c r="O149" s="1">
        <v>0</v>
      </c>
      <c r="P149" s="1">
        <v>0</v>
      </c>
      <c r="Q149" s="1">
        <f t="shared" si="202"/>
        <v>14957.778000000004</v>
      </c>
      <c r="R149" s="1">
        <f>N149*1.1</f>
        <v>14957.778000000004</v>
      </c>
      <c r="S149" s="1">
        <v>0</v>
      </c>
      <c r="T149" s="1">
        <v>0</v>
      </c>
    </row>
    <row r="150" spans="2:20" ht="30" x14ac:dyDescent="0.25">
      <c r="B150" s="33"/>
      <c r="C150" s="40" t="s">
        <v>168</v>
      </c>
      <c r="D150" s="36" t="s">
        <v>169</v>
      </c>
      <c r="E150" s="1">
        <f t="shared" si="140"/>
        <v>330</v>
      </c>
      <c r="F150" s="1">
        <v>330</v>
      </c>
      <c r="G150" s="1">
        <v>0</v>
      </c>
      <c r="H150" s="1">
        <v>0</v>
      </c>
      <c r="I150" s="1">
        <f t="shared" si="141"/>
        <v>363.00000000000006</v>
      </c>
      <c r="J150" s="1">
        <f>F150*1.1</f>
        <v>363.00000000000006</v>
      </c>
      <c r="K150" s="1">
        <v>0</v>
      </c>
      <c r="L150" s="1">
        <v>0</v>
      </c>
      <c r="M150" s="1">
        <f t="shared" si="142"/>
        <v>399.30000000000007</v>
      </c>
      <c r="N150" s="1">
        <f>J150*1.1</f>
        <v>399.30000000000007</v>
      </c>
      <c r="O150" s="1">
        <v>0</v>
      </c>
      <c r="P150" s="1">
        <v>0</v>
      </c>
      <c r="Q150" s="1">
        <f t="shared" si="202"/>
        <v>439.23000000000013</v>
      </c>
      <c r="R150" s="1">
        <f>N150*1.1</f>
        <v>439.23000000000013</v>
      </c>
      <c r="S150" s="1">
        <v>0</v>
      </c>
      <c r="T150" s="1">
        <v>0</v>
      </c>
    </row>
    <row r="151" spans="2:20" ht="30" x14ac:dyDescent="0.25">
      <c r="B151" s="33"/>
      <c r="C151" s="40" t="s">
        <v>170</v>
      </c>
      <c r="D151" s="36" t="s">
        <v>171</v>
      </c>
      <c r="E151" s="1">
        <f t="shared" si="140"/>
        <v>204</v>
      </c>
      <c r="F151" s="1">
        <v>204</v>
      </c>
      <c r="G151" s="1">
        <v>0</v>
      </c>
      <c r="H151" s="1">
        <v>0</v>
      </c>
      <c r="I151" s="1">
        <f t="shared" si="141"/>
        <v>204</v>
      </c>
      <c r="J151" s="1">
        <v>204</v>
      </c>
      <c r="K151" s="1">
        <v>0</v>
      </c>
      <c r="L151" s="1">
        <v>0</v>
      </c>
      <c r="M151" s="1">
        <f t="shared" si="142"/>
        <v>204</v>
      </c>
      <c r="N151" s="1">
        <v>204</v>
      </c>
      <c r="O151" s="1">
        <v>0</v>
      </c>
      <c r="P151" s="1">
        <v>0</v>
      </c>
      <c r="Q151" s="1">
        <f t="shared" si="202"/>
        <v>204</v>
      </c>
      <c r="R151" s="1">
        <v>204</v>
      </c>
      <c r="S151" s="1">
        <v>0</v>
      </c>
      <c r="T151" s="1">
        <v>0</v>
      </c>
    </row>
    <row r="152" spans="2:20" ht="31.5" x14ac:dyDescent="0.25">
      <c r="B152" s="15" t="s">
        <v>43</v>
      </c>
      <c r="C152" s="16"/>
      <c r="D152" s="17" t="s">
        <v>44</v>
      </c>
      <c r="E152" s="18">
        <f t="shared" si="140"/>
        <v>2000</v>
      </c>
      <c r="F152" s="18">
        <f t="shared" ref="F152:P152" si="220">F156</f>
        <v>2000</v>
      </c>
      <c r="G152" s="18">
        <f t="shared" si="220"/>
        <v>0</v>
      </c>
      <c r="H152" s="18">
        <f t="shared" si="220"/>
        <v>0</v>
      </c>
      <c r="I152" s="18">
        <f t="shared" si="141"/>
        <v>2000</v>
      </c>
      <c r="J152" s="18">
        <f t="shared" si="220"/>
        <v>2000</v>
      </c>
      <c r="K152" s="18">
        <f t="shared" si="220"/>
        <v>0</v>
      </c>
      <c r="L152" s="18">
        <f t="shared" si="220"/>
        <v>0</v>
      </c>
      <c r="M152" s="18">
        <f t="shared" si="142"/>
        <v>2200</v>
      </c>
      <c r="N152" s="18">
        <f t="shared" si="220"/>
        <v>2200</v>
      </c>
      <c r="O152" s="18">
        <f t="shared" si="220"/>
        <v>0</v>
      </c>
      <c r="P152" s="18">
        <f t="shared" si="220"/>
        <v>0</v>
      </c>
      <c r="Q152" s="18">
        <f t="shared" si="202"/>
        <v>2200</v>
      </c>
      <c r="R152" s="18">
        <f t="shared" ref="R152:T152" si="221">R156</f>
        <v>2200</v>
      </c>
      <c r="S152" s="18">
        <f t="shared" si="221"/>
        <v>0</v>
      </c>
      <c r="T152" s="18">
        <f t="shared" si="221"/>
        <v>0</v>
      </c>
    </row>
    <row r="153" spans="2:20" ht="18" x14ac:dyDescent="0.25">
      <c r="B153" s="9"/>
      <c r="C153" s="10"/>
      <c r="D153" s="11" t="s">
        <v>61</v>
      </c>
      <c r="E153" s="12">
        <f t="shared" si="140"/>
        <v>0</v>
      </c>
      <c r="F153" s="12">
        <f t="shared" ref="F153" si="222">SUM(F154:F155)</f>
        <v>0</v>
      </c>
      <c r="G153" s="12">
        <f t="shared" ref="G153" si="223">SUM(G154:G155)</f>
        <v>0</v>
      </c>
      <c r="H153" s="12">
        <f t="shared" ref="H153" si="224">SUM(H154:H155)</f>
        <v>0</v>
      </c>
      <c r="I153" s="12">
        <f t="shared" si="141"/>
        <v>0</v>
      </c>
      <c r="J153" s="12">
        <f t="shared" ref="J153" si="225">SUM(J154:J155)</f>
        <v>0</v>
      </c>
      <c r="K153" s="12">
        <f t="shared" ref="K153" si="226">SUM(K154:K155)</f>
        <v>0</v>
      </c>
      <c r="L153" s="12">
        <f t="shared" ref="L153" si="227">SUM(L154:L155)</f>
        <v>0</v>
      </c>
      <c r="M153" s="12">
        <f t="shared" si="142"/>
        <v>0</v>
      </c>
      <c r="N153" s="12">
        <f t="shared" ref="N153" si="228">SUM(N154:N155)</f>
        <v>0</v>
      </c>
      <c r="O153" s="12">
        <f t="shared" ref="O153" si="229">SUM(O154:O155)</f>
        <v>0</v>
      </c>
      <c r="P153" s="12">
        <f t="shared" ref="P153" si="230">SUM(P154:P155)</f>
        <v>0</v>
      </c>
      <c r="Q153" s="12">
        <f t="shared" si="202"/>
        <v>0</v>
      </c>
      <c r="R153" s="12">
        <f t="shared" ref="R153:T153" si="231">SUM(R154:R155)</f>
        <v>0</v>
      </c>
      <c r="S153" s="12">
        <f t="shared" si="231"/>
        <v>0</v>
      </c>
      <c r="T153" s="12">
        <f t="shared" si="231"/>
        <v>0</v>
      </c>
    </row>
    <row r="154" spans="2:20" ht="18" x14ac:dyDescent="0.25">
      <c r="B154" s="9"/>
      <c r="C154" s="10"/>
      <c r="D154" s="11" t="s">
        <v>242</v>
      </c>
      <c r="E154" s="12">
        <f t="shared" si="140"/>
        <v>0</v>
      </c>
      <c r="F154" s="12">
        <v>0</v>
      </c>
      <c r="G154" s="12">
        <v>0</v>
      </c>
      <c r="H154" s="12">
        <v>0</v>
      </c>
      <c r="I154" s="12">
        <f t="shared" si="141"/>
        <v>0</v>
      </c>
      <c r="J154" s="12">
        <v>0</v>
      </c>
      <c r="K154" s="12">
        <v>0</v>
      </c>
      <c r="L154" s="12">
        <v>0</v>
      </c>
      <c r="M154" s="12">
        <f t="shared" si="142"/>
        <v>0</v>
      </c>
      <c r="N154" s="12">
        <v>0</v>
      </c>
      <c r="O154" s="12">
        <v>0</v>
      </c>
      <c r="P154" s="12">
        <v>0</v>
      </c>
      <c r="Q154" s="12">
        <f t="shared" si="202"/>
        <v>0</v>
      </c>
      <c r="R154" s="12">
        <v>0</v>
      </c>
      <c r="S154" s="12">
        <v>0</v>
      </c>
      <c r="T154" s="12">
        <v>0</v>
      </c>
    </row>
    <row r="155" spans="2:20" ht="18" x14ac:dyDescent="0.25">
      <c r="B155" s="9"/>
      <c r="C155" s="10"/>
      <c r="D155" s="11" t="s">
        <v>65</v>
      </c>
      <c r="E155" s="12">
        <f t="shared" si="140"/>
        <v>0</v>
      </c>
      <c r="F155" s="12">
        <v>0</v>
      </c>
      <c r="G155" s="12">
        <v>0</v>
      </c>
      <c r="H155" s="12">
        <v>0</v>
      </c>
      <c r="I155" s="12">
        <f t="shared" si="141"/>
        <v>0</v>
      </c>
      <c r="J155" s="12">
        <v>0</v>
      </c>
      <c r="K155" s="12">
        <v>0</v>
      </c>
      <c r="L155" s="12">
        <v>0</v>
      </c>
      <c r="M155" s="12">
        <f t="shared" si="142"/>
        <v>0</v>
      </c>
      <c r="N155" s="12">
        <v>0</v>
      </c>
      <c r="O155" s="12">
        <v>0</v>
      </c>
      <c r="P155" s="12">
        <v>0</v>
      </c>
      <c r="Q155" s="12">
        <f t="shared" si="202"/>
        <v>0</v>
      </c>
      <c r="R155" s="12">
        <v>0</v>
      </c>
      <c r="S155" s="12">
        <v>0</v>
      </c>
      <c r="T155" s="12">
        <v>0</v>
      </c>
    </row>
    <row r="156" spans="2:20" ht="30" x14ac:dyDescent="0.25">
      <c r="B156" s="33"/>
      <c r="C156" s="40" t="s">
        <v>172</v>
      </c>
      <c r="D156" s="36" t="s">
        <v>173</v>
      </c>
      <c r="E156" s="1">
        <f t="shared" si="140"/>
        <v>2000</v>
      </c>
      <c r="F156" s="1">
        <v>2000</v>
      </c>
      <c r="G156" s="1">
        <v>0</v>
      </c>
      <c r="H156" s="1">
        <v>0</v>
      </c>
      <c r="I156" s="1">
        <f t="shared" si="141"/>
        <v>2000</v>
      </c>
      <c r="J156" s="1">
        <v>2000</v>
      </c>
      <c r="K156" s="1">
        <v>0</v>
      </c>
      <c r="L156" s="1">
        <v>0</v>
      </c>
      <c r="M156" s="1">
        <f t="shared" si="142"/>
        <v>2200</v>
      </c>
      <c r="N156" s="1">
        <v>2200</v>
      </c>
      <c r="O156" s="1">
        <v>0</v>
      </c>
      <c r="P156" s="1">
        <v>0</v>
      </c>
      <c r="Q156" s="1">
        <f t="shared" si="202"/>
        <v>2200</v>
      </c>
      <c r="R156" s="1">
        <v>2200</v>
      </c>
      <c r="S156" s="1">
        <v>0</v>
      </c>
      <c r="T156" s="1">
        <v>0</v>
      </c>
    </row>
    <row r="157" spans="2:20" ht="31.5" x14ac:dyDescent="0.25">
      <c r="B157" s="15" t="s">
        <v>46</v>
      </c>
      <c r="C157" s="16"/>
      <c r="D157" s="17" t="s">
        <v>45</v>
      </c>
      <c r="E157" s="18">
        <f t="shared" si="140"/>
        <v>36676</v>
      </c>
      <c r="F157" s="18">
        <f>SUM(F161:F166)</f>
        <v>36676</v>
      </c>
      <c r="G157" s="18">
        <f>SUM(G161:G166)</f>
        <v>0</v>
      </c>
      <c r="H157" s="18">
        <f>SUM(H161:H166)</f>
        <v>0</v>
      </c>
      <c r="I157" s="18">
        <f t="shared" si="141"/>
        <v>40290</v>
      </c>
      <c r="J157" s="18">
        <f>SUM(J161:J166)</f>
        <v>40290</v>
      </c>
      <c r="K157" s="18">
        <f>SUM(K161:K166)</f>
        <v>0</v>
      </c>
      <c r="L157" s="18">
        <f>SUM(L161:L166)</f>
        <v>0</v>
      </c>
      <c r="M157" s="18">
        <f t="shared" si="142"/>
        <v>44265.4</v>
      </c>
      <c r="N157" s="18">
        <f>SUM(N161:N166)</f>
        <v>44265.4</v>
      </c>
      <c r="O157" s="18">
        <f>SUM(O161:O166)</f>
        <v>0</v>
      </c>
      <c r="P157" s="18">
        <f>SUM(P161:P166)</f>
        <v>0</v>
      </c>
      <c r="Q157" s="18">
        <f t="shared" si="202"/>
        <v>48638.340000000004</v>
      </c>
      <c r="R157" s="18">
        <f>SUM(R161:R166)</f>
        <v>48638.340000000004</v>
      </c>
      <c r="S157" s="18">
        <f>SUM(S161:S166)</f>
        <v>0</v>
      </c>
      <c r="T157" s="18">
        <f>SUM(T161:T166)</f>
        <v>0</v>
      </c>
    </row>
    <row r="158" spans="2:20" ht="18" x14ac:dyDescent="0.25">
      <c r="B158" s="9"/>
      <c r="C158" s="10"/>
      <c r="D158" s="11" t="s">
        <v>61</v>
      </c>
      <c r="E158" s="12">
        <f t="shared" si="140"/>
        <v>0</v>
      </c>
      <c r="F158" s="12">
        <f t="shared" ref="F158" si="232">SUM(F159:F160)</f>
        <v>0</v>
      </c>
      <c r="G158" s="12">
        <f t="shared" ref="G158" si="233">SUM(G159:G160)</f>
        <v>0</v>
      </c>
      <c r="H158" s="12">
        <f t="shared" ref="H158" si="234">SUM(H159:H160)</f>
        <v>0</v>
      </c>
      <c r="I158" s="12">
        <f t="shared" si="141"/>
        <v>0</v>
      </c>
      <c r="J158" s="12">
        <f t="shared" ref="J158" si="235">SUM(J159:J160)</f>
        <v>0</v>
      </c>
      <c r="K158" s="12">
        <f t="shared" ref="K158" si="236">SUM(K159:K160)</f>
        <v>0</v>
      </c>
      <c r="L158" s="12">
        <f t="shared" ref="L158" si="237">SUM(L159:L160)</f>
        <v>0</v>
      </c>
      <c r="M158" s="12">
        <f t="shared" si="142"/>
        <v>0</v>
      </c>
      <c r="N158" s="12">
        <f t="shared" ref="N158" si="238">SUM(N159:N160)</f>
        <v>0</v>
      </c>
      <c r="O158" s="12">
        <f t="shared" ref="O158" si="239">SUM(O159:O160)</f>
        <v>0</v>
      </c>
      <c r="P158" s="12">
        <f t="shared" ref="P158" si="240">SUM(P159:P160)</f>
        <v>0</v>
      </c>
      <c r="Q158" s="12">
        <f t="shared" si="202"/>
        <v>0</v>
      </c>
      <c r="R158" s="12">
        <f t="shared" ref="R158:T158" si="241">SUM(R159:R160)</f>
        <v>0</v>
      </c>
      <c r="S158" s="12">
        <f t="shared" si="241"/>
        <v>0</v>
      </c>
      <c r="T158" s="12">
        <f t="shared" si="241"/>
        <v>0</v>
      </c>
    </row>
    <row r="159" spans="2:20" ht="18" x14ac:dyDescent="0.25">
      <c r="B159" s="9"/>
      <c r="C159" s="10"/>
      <c r="D159" s="11" t="s">
        <v>242</v>
      </c>
      <c r="E159" s="12">
        <f t="shared" si="140"/>
        <v>0</v>
      </c>
      <c r="F159" s="12">
        <v>0</v>
      </c>
      <c r="G159" s="12">
        <v>0</v>
      </c>
      <c r="H159" s="12">
        <v>0</v>
      </c>
      <c r="I159" s="12">
        <f t="shared" si="141"/>
        <v>0</v>
      </c>
      <c r="J159" s="12">
        <v>0</v>
      </c>
      <c r="K159" s="12">
        <v>0</v>
      </c>
      <c r="L159" s="12">
        <v>0</v>
      </c>
      <c r="M159" s="12">
        <f t="shared" si="142"/>
        <v>0</v>
      </c>
      <c r="N159" s="12">
        <v>0</v>
      </c>
      <c r="O159" s="12">
        <v>0</v>
      </c>
      <c r="P159" s="12">
        <v>0</v>
      </c>
      <c r="Q159" s="12">
        <f t="shared" si="202"/>
        <v>0</v>
      </c>
      <c r="R159" s="12">
        <v>0</v>
      </c>
      <c r="S159" s="12">
        <v>0</v>
      </c>
      <c r="T159" s="12">
        <v>0</v>
      </c>
    </row>
    <row r="160" spans="2:20" ht="18" x14ac:dyDescent="0.25">
      <c r="B160" s="9"/>
      <c r="C160" s="10"/>
      <c r="D160" s="11" t="s">
        <v>65</v>
      </c>
      <c r="E160" s="12">
        <f t="shared" si="140"/>
        <v>0</v>
      </c>
      <c r="F160" s="12">
        <v>0</v>
      </c>
      <c r="G160" s="12">
        <v>0</v>
      </c>
      <c r="H160" s="12">
        <v>0</v>
      </c>
      <c r="I160" s="12">
        <f t="shared" si="141"/>
        <v>0</v>
      </c>
      <c r="J160" s="12">
        <v>0</v>
      </c>
      <c r="K160" s="12">
        <v>0</v>
      </c>
      <c r="L160" s="12">
        <v>0</v>
      </c>
      <c r="M160" s="12">
        <f t="shared" si="142"/>
        <v>0</v>
      </c>
      <c r="N160" s="12">
        <v>0</v>
      </c>
      <c r="O160" s="12">
        <v>0</v>
      </c>
      <c r="P160" s="12">
        <v>0</v>
      </c>
      <c r="Q160" s="12">
        <f t="shared" si="202"/>
        <v>0</v>
      </c>
      <c r="R160" s="12">
        <v>0</v>
      </c>
      <c r="S160" s="12">
        <v>0</v>
      </c>
      <c r="T160" s="12">
        <v>0</v>
      </c>
    </row>
    <row r="161" spans="2:20" x14ac:dyDescent="0.25">
      <c r="B161" s="33"/>
      <c r="C161" s="40" t="s">
        <v>174</v>
      </c>
      <c r="D161" s="36" t="s">
        <v>175</v>
      </c>
      <c r="E161" s="1">
        <f t="shared" si="140"/>
        <v>17150</v>
      </c>
      <c r="F161" s="1">
        <v>17150</v>
      </c>
      <c r="G161" s="1">
        <v>0</v>
      </c>
      <c r="H161" s="1">
        <v>0</v>
      </c>
      <c r="I161" s="1">
        <f t="shared" si="141"/>
        <v>18865</v>
      </c>
      <c r="J161" s="1">
        <f>F161*1.1</f>
        <v>18865</v>
      </c>
      <c r="K161" s="1">
        <v>0</v>
      </c>
      <c r="L161" s="1">
        <v>0</v>
      </c>
      <c r="M161" s="1">
        <f t="shared" si="142"/>
        <v>20751.5</v>
      </c>
      <c r="N161" s="1">
        <f>J161*1.1</f>
        <v>20751.5</v>
      </c>
      <c r="O161" s="1">
        <v>0</v>
      </c>
      <c r="P161" s="1">
        <v>0</v>
      </c>
      <c r="Q161" s="1">
        <f t="shared" si="202"/>
        <v>22826.65</v>
      </c>
      <c r="R161" s="1">
        <f>N161*1.1</f>
        <v>22826.65</v>
      </c>
      <c r="S161" s="1">
        <v>0</v>
      </c>
      <c r="T161" s="1">
        <v>0</v>
      </c>
    </row>
    <row r="162" spans="2:20" x14ac:dyDescent="0.25">
      <c r="B162" s="33"/>
      <c r="C162" s="40" t="s">
        <v>176</v>
      </c>
      <c r="D162" s="36" t="s">
        <v>177</v>
      </c>
      <c r="E162" s="1">
        <f t="shared" si="140"/>
        <v>110</v>
      </c>
      <c r="F162" s="1">
        <v>110</v>
      </c>
      <c r="G162" s="1">
        <v>0</v>
      </c>
      <c r="H162" s="1">
        <v>0</v>
      </c>
      <c r="I162" s="1">
        <f t="shared" si="141"/>
        <v>121.00000000000001</v>
      </c>
      <c r="J162" s="1">
        <f>F162*1.1</f>
        <v>121.00000000000001</v>
      </c>
      <c r="K162" s="1">
        <v>0</v>
      </c>
      <c r="L162" s="1">
        <v>0</v>
      </c>
      <c r="M162" s="1">
        <f t="shared" si="142"/>
        <v>133.10000000000002</v>
      </c>
      <c r="N162" s="1">
        <f>J162*1.1</f>
        <v>133.10000000000002</v>
      </c>
      <c r="O162" s="1">
        <v>0</v>
      </c>
      <c r="P162" s="1">
        <v>0</v>
      </c>
      <c r="Q162" s="1">
        <f t="shared" si="202"/>
        <v>146.41000000000003</v>
      </c>
      <c r="R162" s="1">
        <f>N162*1.1</f>
        <v>146.41000000000003</v>
      </c>
      <c r="S162" s="1">
        <v>0</v>
      </c>
      <c r="T162" s="1">
        <v>0</v>
      </c>
    </row>
    <row r="163" spans="2:20" ht="45" x14ac:dyDescent="0.25">
      <c r="B163" s="33"/>
      <c r="C163" s="40" t="s">
        <v>178</v>
      </c>
      <c r="D163" s="36" t="s">
        <v>179</v>
      </c>
      <c r="E163" s="1">
        <f t="shared" si="140"/>
        <v>18570</v>
      </c>
      <c r="F163" s="1">
        <v>18570</v>
      </c>
      <c r="G163" s="1">
        <v>0</v>
      </c>
      <c r="H163" s="1">
        <v>0</v>
      </c>
      <c r="I163" s="1">
        <f t="shared" si="141"/>
        <v>20427</v>
      </c>
      <c r="J163" s="1">
        <f>F163*1.1</f>
        <v>20427</v>
      </c>
      <c r="K163" s="1">
        <v>0</v>
      </c>
      <c r="L163" s="1">
        <v>0</v>
      </c>
      <c r="M163" s="1">
        <f t="shared" si="142"/>
        <v>22469.7</v>
      </c>
      <c r="N163" s="1">
        <f>J163*1.1</f>
        <v>22469.7</v>
      </c>
      <c r="O163" s="1">
        <v>0</v>
      </c>
      <c r="P163" s="1">
        <v>0</v>
      </c>
      <c r="Q163" s="1">
        <f t="shared" si="202"/>
        <v>24716.670000000002</v>
      </c>
      <c r="R163" s="1">
        <f>N163*1.1</f>
        <v>24716.670000000002</v>
      </c>
      <c r="S163" s="1">
        <v>0</v>
      </c>
      <c r="T163" s="1">
        <v>0</v>
      </c>
    </row>
    <row r="164" spans="2:20" x14ac:dyDescent="0.25">
      <c r="B164" s="33"/>
      <c r="C164" s="40" t="s">
        <v>180</v>
      </c>
      <c r="D164" s="36" t="s">
        <v>181</v>
      </c>
      <c r="E164" s="1">
        <f t="shared" si="140"/>
        <v>500</v>
      </c>
      <c r="F164" s="1">
        <v>500</v>
      </c>
      <c r="G164" s="1">
        <v>0</v>
      </c>
      <c r="H164" s="1">
        <v>0</v>
      </c>
      <c r="I164" s="1">
        <f t="shared" si="141"/>
        <v>500</v>
      </c>
      <c r="J164" s="1">
        <v>500</v>
      </c>
      <c r="K164" s="1">
        <v>0</v>
      </c>
      <c r="L164" s="1">
        <v>0</v>
      </c>
      <c r="M164" s="1">
        <f t="shared" si="142"/>
        <v>500</v>
      </c>
      <c r="N164" s="1">
        <v>500</v>
      </c>
      <c r="O164" s="1">
        <v>0</v>
      </c>
      <c r="P164" s="1">
        <v>0</v>
      </c>
      <c r="Q164" s="1">
        <f t="shared" si="202"/>
        <v>500</v>
      </c>
      <c r="R164" s="1">
        <v>500</v>
      </c>
      <c r="S164" s="1">
        <v>0</v>
      </c>
      <c r="T164" s="1">
        <v>0</v>
      </c>
    </row>
    <row r="165" spans="2:20" ht="30" x14ac:dyDescent="0.25">
      <c r="B165" s="33"/>
      <c r="C165" s="40" t="s">
        <v>182</v>
      </c>
      <c r="D165" s="36" t="s">
        <v>183</v>
      </c>
      <c r="E165" s="1">
        <f t="shared" si="140"/>
        <v>310</v>
      </c>
      <c r="F165" s="1">
        <v>310</v>
      </c>
      <c r="G165" s="1">
        <v>0</v>
      </c>
      <c r="H165" s="1">
        <v>0</v>
      </c>
      <c r="I165" s="1">
        <f t="shared" si="141"/>
        <v>341</v>
      </c>
      <c r="J165" s="1">
        <f>F165*1.1</f>
        <v>341</v>
      </c>
      <c r="K165" s="1">
        <v>0</v>
      </c>
      <c r="L165" s="1">
        <v>0</v>
      </c>
      <c r="M165" s="1">
        <f t="shared" si="142"/>
        <v>375.1</v>
      </c>
      <c r="N165" s="1">
        <f>J165*1.1</f>
        <v>375.1</v>
      </c>
      <c r="O165" s="1">
        <v>0</v>
      </c>
      <c r="P165" s="1">
        <v>0</v>
      </c>
      <c r="Q165" s="1">
        <f t="shared" si="202"/>
        <v>412.61000000000007</v>
      </c>
      <c r="R165" s="1">
        <f>N165*1.1</f>
        <v>412.61000000000007</v>
      </c>
      <c r="S165" s="1">
        <v>0</v>
      </c>
      <c r="T165" s="1">
        <v>0</v>
      </c>
    </row>
    <row r="166" spans="2:20" x14ac:dyDescent="0.25">
      <c r="B166" s="33"/>
      <c r="C166" s="40" t="s">
        <v>184</v>
      </c>
      <c r="D166" s="36" t="s">
        <v>185</v>
      </c>
      <c r="E166" s="1">
        <f t="shared" si="140"/>
        <v>36</v>
      </c>
      <c r="F166" s="1">
        <v>36</v>
      </c>
      <c r="G166" s="1">
        <v>0</v>
      </c>
      <c r="H166" s="1">
        <v>0</v>
      </c>
      <c r="I166" s="1">
        <f t="shared" si="141"/>
        <v>36</v>
      </c>
      <c r="J166" s="1">
        <v>36</v>
      </c>
      <c r="K166" s="1">
        <v>0</v>
      </c>
      <c r="L166" s="1">
        <v>0</v>
      </c>
      <c r="M166" s="1">
        <f t="shared" si="142"/>
        <v>36</v>
      </c>
      <c r="N166" s="1">
        <v>36</v>
      </c>
      <c r="O166" s="1">
        <v>0</v>
      </c>
      <c r="P166" s="1">
        <v>0</v>
      </c>
      <c r="Q166" s="1">
        <f t="shared" si="202"/>
        <v>36</v>
      </c>
      <c r="R166" s="1">
        <v>36</v>
      </c>
      <c r="S166" s="1">
        <v>0</v>
      </c>
      <c r="T166" s="1">
        <v>0</v>
      </c>
    </row>
    <row r="167" spans="2:20" ht="31.5" x14ac:dyDescent="0.25">
      <c r="B167" s="15" t="s">
        <v>47</v>
      </c>
      <c r="C167" s="16"/>
      <c r="D167" s="17" t="s">
        <v>48</v>
      </c>
      <c r="E167" s="18">
        <f t="shared" si="140"/>
        <v>2800</v>
      </c>
      <c r="F167" s="18">
        <f>SUM(F171:F174)</f>
        <v>2800</v>
      </c>
      <c r="G167" s="18">
        <f t="shared" ref="G167" si="242">SUM(G171:G174)</f>
        <v>0</v>
      </c>
      <c r="H167" s="18">
        <f t="shared" ref="H167" si="243">SUM(H171:H174)</f>
        <v>0</v>
      </c>
      <c r="I167" s="18">
        <f t="shared" si="141"/>
        <v>2800</v>
      </c>
      <c r="J167" s="18">
        <f>SUM(J171:J174)</f>
        <v>2800</v>
      </c>
      <c r="K167" s="18">
        <f t="shared" ref="K167" si="244">SUM(K171:K174)</f>
        <v>0</v>
      </c>
      <c r="L167" s="18">
        <f t="shared" ref="L167" si="245">SUM(L171:L174)</f>
        <v>0</v>
      </c>
      <c r="M167" s="18">
        <f t="shared" si="142"/>
        <v>3000</v>
      </c>
      <c r="N167" s="18">
        <f>SUM(N171:N174)</f>
        <v>3000</v>
      </c>
      <c r="O167" s="18">
        <f t="shared" ref="O167" si="246">SUM(O171:O174)</f>
        <v>0</v>
      </c>
      <c r="P167" s="18">
        <f t="shared" ref="P167" si="247">SUM(P171:P174)</f>
        <v>0</v>
      </c>
      <c r="Q167" s="18">
        <f t="shared" si="202"/>
        <v>3000</v>
      </c>
      <c r="R167" s="18">
        <f>SUM(R171:R174)</f>
        <v>3000</v>
      </c>
      <c r="S167" s="18">
        <f t="shared" ref="S167:T167" si="248">SUM(S171:S174)</f>
        <v>0</v>
      </c>
      <c r="T167" s="18">
        <f t="shared" si="248"/>
        <v>0</v>
      </c>
    </row>
    <row r="168" spans="2:20" ht="18" x14ac:dyDescent="0.25">
      <c r="B168" s="9"/>
      <c r="C168" s="10"/>
      <c r="D168" s="11" t="s">
        <v>61</v>
      </c>
      <c r="E168" s="12">
        <f t="shared" si="140"/>
        <v>0</v>
      </c>
      <c r="F168" s="12">
        <f t="shared" ref="F168" si="249">SUM(F169:F170)</f>
        <v>0</v>
      </c>
      <c r="G168" s="12">
        <f t="shared" ref="G168" si="250">SUM(G169:G170)</f>
        <v>0</v>
      </c>
      <c r="H168" s="12">
        <f t="shared" ref="H168" si="251">SUM(H169:H170)</f>
        <v>0</v>
      </c>
      <c r="I168" s="12">
        <f t="shared" si="141"/>
        <v>0</v>
      </c>
      <c r="J168" s="12">
        <f t="shared" ref="J168" si="252">SUM(J169:J170)</f>
        <v>0</v>
      </c>
      <c r="K168" s="12">
        <f t="shared" ref="K168" si="253">SUM(K169:K170)</f>
        <v>0</v>
      </c>
      <c r="L168" s="12">
        <f t="shared" ref="L168" si="254">SUM(L169:L170)</f>
        <v>0</v>
      </c>
      <c r="M168" s="12">
        <f t="shared" si="142"/>
        <v>0</v>
      </c>
      <c r="N168" s="12">
        <f t="shared" ref="N168" si="255">SUM(N169:N170)</f>
        <v>0</v>
      </c>
      <c r="O168" s="12">
        <f t="shared" ref="O168" si="256">SUM(O169:O170)</f>
        <v>0</v>
      </c>
      <c r="P168" s="12">
        <f t="shared" ref="P168" si="257">SUM(P169:P170)</f>
        <v>0</v>
      </c>
      <c r="Q168" s="12">
        <f t="shared" si="202"/>
        <v>0</v>
      </c>
      <c r="R168" s="12">
        <f t="shared" ref="R168:T168" si="258">SUM(R169:R170)</f>
        <v>0</v>
      </c>
      <c r="S168" s="12">
        <f t="shared" si="258"/>
        <v>0</v>
      </c>
      <c r="T168" s="12">
        <f t="shared" si="258"/>
        <v>0</v>
      </c>
    </row>
    <row r="169" spans="2:20" ht="18" x14ac:dyDescent="0.25">
      <c r="B169" s="9"/>
      <c r="C169" s="10"/>
      <c r="D169" s="11" t="s">
        <v>242</v>
      </c>
      <c r="E169" s="12">
        <f t="shared" ref="E169:E230" si="259">SUM(F169:H169)</f>
        <v>0</v>
      </c>
      <c r="F169" s="12">
        <v>0</v>
      </c>
      <c r="G169" s="12">
        <v>0</v>
      </c>
      <c r="H169" s="12">
        <v>0</v>
      </c>
      <c r="I169" s="12">
        <f t="shared" ref="I169:I230" si="260">SUM(J169:L169)</f>
        <v>0</v>
      </c>
      <c r="J169" s="12">
        <v>0</v>
      </c>
      <c r="K169" s="12">
        <v>0</v>
      </c>
      <c r="L169" s="12">
        <v>0</v>
      </c>
      <c r="M169" s="12">
        <f t="shared" ref="M169:M230" si="261">SUM(N169:P169)</f>
        <v>0</v>
      </c>
      <c r="N169" s="12">
        <v>0</v>
      </c>
      <c r="O169" s="12">
        <v>0</v>
      </c>
      <c r="P169" s="12">
        <v>0</v>
      </c>
      <c r="Q169" s="12">
        <f t="shared" si="202"/>
        <v>0</v>
      </c>
      <c r="R169" s="12">
        <v>0</v>
      </c>
      <c r="S169" s="12">
        <v>0</v>
      </c>
      <c r="T169" s="12">
        <v>0</v>
      </c>
    </row>
    <row r="170" spans="2:20" ht="18" x14ac:dyDescent="0.25">
      <c r="B170" s="9"/>
      <c r="C170" s="10"/>
      <c r="D170" s="11" t="s">
        <v>65</v>
      </c>
      <c r="E170" s="12">
        <f t="shared" si="259"/>
        <v>0</v>
      </c>
      <c r="F170" s="12">
        <v>0</v>
      </c>
      <c r="G170" s="12">
        <v>0</v>
      </c>
      <c r="H170" s="12">
        <v>0</v>
      </c>
      <c r="I170" s="12">
        <f t="shared" si="260"/>
        <v>0</v>
      </c>
      <c r="J170" s="12">
        <v>0</v>
      </c>
      <c r="K170" s="12">
        <v>0</v>
      </c>
      <c r="L170" s="12">
        <v>0</v>
      </c>
      <c r="M170" s="12">
        <f t="shared" si="261"/>
        <v>0</v>
      </c>
      <c r="N170" s="12">
        <v>0</v>
      </c>
      <c r="O170" s="12">
        <v>0</v>
      </c>
      <c r="P170" s="12">
        <v>0</v>
      </c>
      <c r="Q170" s="12">
        <f t="shared" si="202"/>
        <v>0</v>
      </c>
      <c r="R170" s="12">
        <v>0</v>
      </c>
      <c r="S170" s="12">
        <v>0</v>
      </c>
      <c r="T170" s="12">
        <v>0</v>
      </c>
    </row>
    <row r="171" spans="2:20" ht="30" x14ac:dyDescent="0.25">
      <c r="B171" s="33"/>
      <c r="C171" s="40" t="s">
        <v>186</v>
      </c>
      <c r="D171" s="36" t="s">
        <v>187</v>
      </c>
      <c r="E171" s="1">
        <f t="shared" si="259"/>
        <v>764</v>
      </c>
      <c r="F171" s="1">
        <v>764</v>
      </c>
      <c r="G171" s="1">
        <v>0</v>
      </c>
      <c r="H171" s="1">
        <v>0</v>
      </c>
      <c r="I171" s="1">
        <f t="shared" si="260"/>
        <v>764</v>
      </c>
      <c r="J171" s="1">
        <v>764</v>
      </c>
      <c r="K171" s="1">
        <v>0</v>
      </c>
      <c r="L171" s="1">
        <v>0</v>
      </c>
      <c r="M171" s="1">
        <f t="shared" si="261"/>
        <v>950</v>
      </c>
      <c r="N171" s="1">
        <v>950</v>
      </c>
      <c r="O171" s="1">
        <v>0</v>
      </c>
      <c r="P171" s="1">
        <v>0</v>
      </c>
      <c r="Q171" s="1">
        <f t="shared" si="202"/>
        <v>950</v>
      </c>
      <c r="R171" s="1">
        <v>950</v>
      </c>
      <c r="S171" s="1">
        <v>0</v>
      </c>
      <c r="T171" s="1">
        <v>0</v>
      </c>
    </row>
    <row r="172" spans="2:20" ht="30" x14ac:dyDescent="0.25">
      <c r="B172" s="33"/>
      <c r="C172" s="40" t="s">
        <v>188</v>
      </c>
      <c r="D172" s="36" t="s">
        <v>189</v>
      </c>
      <c r="E172" s="1">
        <f t="shared" si="259"/>
        <v>800</v>
      </c>
      <c r="F172" s="1">
        <v>800</v>
      </c>
      <c r="G172" s="1">
        <v>0</v>
      </c>
      <c r="H172" s="1">
        <v>0</v>
      </c>
      <c r="I172" s="1">
        <f t="shared" si="260"/>
        <v>800</v>
      </c>
      <c r="J172" s="1">
        <v>800</v>
      </c>
      <c r="K172" s="1">
        <v>0</v>
      </c>
      <c r="L172" s="1">
        <v>0</v>
      </c>
      <c r="M172" s="1">
        <f t="shared" si="261"/>
        <v>800</v>
      </c>
      <c r="N172" s="1">
        <v>800</v>
      </c>
      <c r="O172" s="1">
        <v>0</v>
      </c>
      <c r="P172" s="1">
        <v>0</v>
      </c>
      <c r="Q172" s="1">
        <f t="shared" si="202"/>
        <v>800</v>
      </c>
      <c r="R172" s="1">
        <v>800</v>
      </c>
      <c r="S172" s="1">
        <v>0</v>
      </c>
      <c r="T172" s="1">
        <v>0</v>
      </c>
    </row>
    <row r="173" spans="2:20" x14ac:dyDescent="0.25">
      <c r="B173" s="33"/>
      <c r="C173" s="40" t="s">
        <v>190</v>
      </c>
      <c r="D173" s="36" t="s">
        <v>191</v>
      </c>
      <c r="E173" s="1">
        <f t="shared" si="259"/>
        <v>950</v>
      </c>
      <c r="F173" s="1">
        <v>950</v>
      </c>
      <c r="G173" s="1">
        <v>0</v>
      </c>
      <c r="H173" s="1">
        <v>0</v>
      </c>
      <c r="I173" s="1">
        <f t="shared" si="260"/>
        <v>950</v>
      </c>
      <c r="J173" s="1">
        <v>950</v>
      </c>
      <c r="K173" s="1">
        <v>0</v>
      </c>
      <c r="L173" s="1">
        <v>0</v>
      </c>
      <c r="M173" s="1">
        <f t="shared" si="261"/>
        <v>950</v>
      </c>
      <c r="N173" s="1">
        <v>950</v>
      </c>
      <c r="O173" s="1">
        <v>0</v>
      </c>
      <c r="P173" s="1">
        <v>0</v>
      </c>
      <c r="Q173" s="1">
        <f t="shared" si="202"/>
        <v>950</v>
      </c>
      <c r="R173" s="1">
        <v>950</v>
      </c>
      <c r="S173" s="1">
        <v>0</v>
      </c>
      <c r="T173" s="1">
        <v>0</v>
      </c>
    </row>
    <row r="174" spans="2:20" ht="30" x14ac:dyDescent="0.25">
      <c r="B174" s="33"/>
      <c r="C174" s="40" t="s">
        <v>192</v>
      </c>
      <c r="D174" s="36" t="s">
        <v>171</v>
      </c>
      <c r="E174" s="1">
        <f t="shared" si="259"/>
        <v>286</v>
      </c>
      <c r="F174" s="1">
        <v>286</v>
      </c>
      <c r="G174" s="1">
        <v>0</v>
      </c>
      <c r="H174" s="1">
        <v>0</v>
      </c>
      <c r="I174" s="1">
        <f t="shared" si="260"/>
        <v>286</v>
      </c>
      <c r="J174" s="1">
        <v>286</v>
      </c>
      <c r="K174" s="1">
        <v>0</v>
      </c>
      <c r="L174" s="1">
        <v>0</v>
      </c>
      <c r="M174" s="1">
        <f t="shared" si="261"/>
        <v>300</v>
      </c>
      <c r="N174" s="1">
        <v>300</v>
      </c>
      <c r="O174" s="1">
        <v>0</v>
      </c>
      <c r="P174" s="1">
        <v>0</v>
      </c>
      <c r="Q174" s="1">
        <f t="shared" si="202"/>
        <v>300</v>
      </c>
      <c r="R174" s="1">
        <v>300</v>
      </c>
      <c r="S174" s="1">
        <v>0</v>
      </c>
      <c r="T174" s="1">
        <v>0</v>
      </c>
    </row>
    <row r="175" spans="2:20" ht="36" x14ac:dyDescent="0.25">
      <c r="B175" s="15" t="s">
        <v>49</v>
      </c>
      <c r="C175" s="16"/>
      <c r="D175" s="17" t="s">
        <v>50</v>
      </c>
      <c r="E175" s="18">
        <f t="shared" si="259"/>
        <v>9731.4</v>
      </c>
      <c r="F175" s="18">
        <f>SUM(F179:F190)</f>
        <v>9731.4</v>
      </c>
      <c r="G175" s="18">
        <f>SUM(G179:G190)</f>
        <v>0</v>
      </c>
      <c r="H175" s="18">
        <f>SUM(H179:H190)</f>
        <v>0</v>
      </c>
      <c r="I175" s="18">
        <f t="shared" si="260"/>
        <v>10682.640000000001</v>
      </c>
      <c r="J175" s="18">
        <f>SUM(J179:J190)</f>
        <v>10682.640000000001</v>
      </c>
      <c r="K175" s="18">
        <f>SUM(K179:K190)</f>
        <v>0</v>
      </c>
      <c r="L175" s="18">
        <f>SUM(L179:L190)</f>
        <v>0</v>
      </c>
      <c r="M175" s="18">
        <f t="shared" si="261"/>
        <v>11729.004000000003</v>
      </c>
      <c r="N175" s="18">
        <f>SUM(N179:N190)</f>
        <v>11729.004000000003</v>
      </c>
      <c r="O175" s="18">
        <f>SUM(O179:O190)</f>
        <v>0</v>
      </c>
      <c r="P175" s="18">
        <f>SUM(P179:P190)</f>
        <v>0</v>
      </c>
      <c r="Q175" s="18">
        <f t="shared" si="202"/>
        <v>12880.004400000002</v>
      </c>
      <c r="R175" s="18">
        <f>SUM(R179:R190)</f>
        <v>12880.004400000002</v>
      </c>
      <c r="S175" s="18">
        <f>SUM(S179:S190)</f>
        <v>0</v>
      </c>
      <c r="T175" s="18">
        <f>SUM(T179:T190)</f>
        <v>0</v>
      </c>
    </row>
    <row r="176" spans="2:20" ht="18" x14ac:dyDescent="0.25">
      <c r="B176" s="9"/>
      <c r="C176" s="10"/>
      <c r="D176" s="11" t="s">
        <v>61</v>
      </c>
      <c r="E176" s="12">
        <f t="shared" si="259"/>
        <v>0</v>
      </c>
      <c r="F176" s="12">
        <f t="shared" ref="F176" si="262">SUM(F177:F178)</f>
        <v>0</v>
      </c>
      <c r="G176" s="12">
        <f t="shared" ref="G176" si="263">SUM(G177:G178)</f>
        <v>0</v>
      </c>
      <c r="H176" s="12">
        <f t="shared" ref="H176" si="264">SUM(H177:H178)</f>
        <v>0</v>
      </c>
      <c r="I176" s="12">
        <f t="shared" si="260"/>
        <v>0</v>
      </c>
      <c r="J176" s="12">
        <f t="shared" ref="J176" si="265">SUM(J177:J178)</f>
        <v>0</v>
      </c>
      <c r="K176" s="12">
        <f t="shared" ref="K176" si="266">SUM(K177:K178)</f>
        <v>0</v>
      </c>
      <c r="L176" s="12">
        <f t="shared" ref="L176" si="267">SUM(L177:L178)</f>
        <v>0</v>
      </c>
      <c r="M176" s="12">
        <f t="shared" si="261"/>
        <v>0</v>
      </c>
      <c r="N176" s="12">
        <f t="shared" ref="N176" si="268">SUM(N177:N178)</f>
        <v>0</v>
      </c>
      <c r="O176" s="12">
        <f t="shared" ref="O176" si="269">SUM(O177:O178)</f>
        <v>0</v>
      </c>
      <c r="P176" s="12">
        <f t="shared" ref="P176" si="270">SUM(P177:P178)</f>
        <v>0</v>
      </c>
      <c r="Q176" s="12">
        <f t="shared" si="202"/>
        <v>0</v>
      </c>
      <c r="R176" s="12">
        <f t="shared" ref="R176:T176" si="271">SUM(R177:R178)</f>
        <v>0</v>
      </c>
      <c r="S176" s="12">
        <f t="shared" si="271"/>
        <v>0</v>
      </c>
      <c r="T176" s="12">
        <f t="shared" si="271"/>
        <v>0</v>
      </c>
    </row>
    <row r="177" spans="1:20" ht="18" x14ac:dyDescent="0.25">
      <c r="B177" s="9"/>
      <c r="C177" s="10"/>
      <c r="D177" s="11" t="s">
        <v>242</v>
      </c>
      <c r="E177" s="12">
        <f t="shared" si="259"/>
        <v>0</v>
      </c>
      <c r="F177" s="12">
        <v>0</v>
      </c>
      <c r="G177" s="12">
        <v>0</v>
      </c>
      <c r="H177" s="12">
        <v>0</v>
      </c>
      <c r="I177" s="12">
        <f t="shared" si="260"/>
        <v>0</v>
      </c>
      <c r="J177" s="12">
        <v>0</v>
      </c>
      <c r="K177" s="12">
        <v>0</v>
      </c>
      <c r="L177" s="12">
        <v>0</v>
      </c>
      <c r="M177" s="12">
        <f t="shared" si="261"/>
        <v>0</v>
      </c>
      <c r="N177" s="12">
        <v>0</v>
      </c>
      <c r="O177" s="12">
        <v>0</v>
      </c>
      <c r="P177" s="12">
        <v>0</v>
      </c>
      <c r="Q177" s="12">
        <f t="shared" si="202"/>
        <v>0</v>
      </c>
      <c r="R177" s="12">
        <v>0</v>
      </c>
      <c r="S177" s="12">
        <v>0</v>
      </c>
      <c r="T177" s="12">
        <v>0</v>
      </c>
    </row>
    <row r="178" spans="1:20" ht="18" x14ac:dyDescent="0.25">
      <c r="B178" s="9"/>
      <c r="C178" s="10"/>
      <c r="D178" s="11" t="s">
        <v>65</v>
      </c>
      <c r="E178" s="12">
        <f t="shared" si="259"/>
        <v>0</v>
      </c>
      <c r="F178" s="12">
        <v>0</v>
      </c>
      <c r="G178" s="12">
        <v>0</v>
      </c>
      <c r="H178" s="12">
        <v>0</v>
      </c>
      <c r="I178" s="12">
        <f t="shared" si="260"/>
        <v>0</v>
      </c>
      <c r="J178" s="12">
        <v>0</v>
      </c>
      <c r="K178" s="12">
        <v>0</v>
      </c>
      <c r="L178" s="12">
        <v>0</v>
      </c>
      <c r="M178" s="12">
        <f t="shared" si="261"/>
        <v>0</v>
      </c>
      <c r="N178" s="12">
        <v>0</v>
      </c>
      <c r="O178" s="12">
        <v>0</v>
      </c>
      <c r="P178" s="12">
        <v>0</v>
      </c>
      <c r="Q178" s="12">
        <f t="shared" si="202"/>
        <v>0</v>
      </c>
      <c r="R178" s="12">
        <v>0</v>
      </c>
      <c r="S178" s="12">
        <v>0</v>
      </c>
      <c r="T178" s="12">
        <v>0</v>
      </c>
    </row>
    <row r="179" spans="1:20" ht="30" x14ac:dyDescent="0.25">
      <c r="B179" s="33"/>
      <c r="C179" s="40" t="s">
        <v>193</v>
      </c>
      <c r="D179" s="36" t="s">
        <v>194</v>
      </c>
      <c r="E179" s="1">
        <f t="shared" si="259"/>
        <v>77</v>
      </c>
      <c r="F179" s="1">
        <f>70*1.1</f>
        <v>77</v>
      </c>
      <c r="G179" s="1">
        <v>0</v>
      </c>
      <c r="H179" s="1">
        <v>0</v>
      </c>
      <c r="I179" s="1">
        <f t="shared" si="260"/>
        <v>84.7</v>
      </c>
      <c r="J179" s="1">
        <f>F179*1.1</f>
        <v>84.7</v>
      </c>
      <c r="K179" s="1">
        <v>0</v>
      </c>
      <c r="L179" s="1">
        <v>0</v>
      </c>
      <c r="M179" s="1">
        <f t="shared" si="261"/>
        <v>93.170000000000016</v>
      </c>
      <c r="N179" s="1">
        <f>J179*1.1</f>
        <v>93.170000000000016</v>
      </c>
      <c r="O179" s="1">
        <v>0</v>
      </c>
      <c r="P179" s="1">
        <v>0</v>
      </c>
      <c r="Q179" s="1">
        <f t="shared" si="202"/>
        <v>102.48700000000002</v>
      </c>
      <c r="R179" s="1">
        <f>N179*1.1</f>
        <v>102.48700000000002</v>
      </c>
      <c r="S179" s="1">
        <v>0</v>
      </c>
      <c r="T179" s="1">
        <v>0</v>
      </c>
    </row>
    <row r="180" spans="1:20" ht="45" x14ac:dyDescent="0.25">
      <c r="B180" s="33"/>
      <c r="C180" s="40" t="s">
        <v>195</v>
      </c>
      <c r="D180" s="36" t="s">
        <v>196</v>
      </c>
      <c r="E180" s="1">
        <f t="shared" si="259"/>
        <v>330</v>
      </c>
      <c r="F180" s="1">
        <f>300*1.1</f>
        <v>330</v>
      </c>
      <c r="G180" s="1">
        <v>0</v>
      </c>
      <c r="H180" s="1">
        <v>0</v>
      </c>
      <c r="I180" s="1">
        <f t="shared" si="260"/>
        <v>363.00000000000006</v>
      </c>
      <c r="J180" s="1">
        <f>F180*1.1</f>
        <v>363.00000000000006</v>
      </c>
      <c r="K180" s="1">
        <v>0</v>
      </c>
      <c r="L180" s="1">
        <v>0</v>
      </c>
      <c r="M180" s="1">
        <f t="shared" si="261"/>
        <v>399.30000000000007</v>
      </c>
      <c r="N180" s="1">
        <f>J180*1.1</f>
        <v>399.30000000000007</v>
      </c>
      <c r="O180" s="1">
        <v>0</v>
      </c>
      <c r="P180" s="1">
        <v>0</v>
      </c>
      <c r="Q180" s="1">
        <f t="shared" si="202"/>
        <v>439.23000000000013</v>
      </c>
      <c r="R180" s="1">
        <f>N180*1.1</f>
        <v>439.23000000000013</v>
      </c>
      <c r="S180" s="1">
        <v>0</v>
      </c>
      <c r="T180" s="1">
        <v>0</v>
      </c>
    </row>
    <row r="181" spans="1:20" ht="45" x14ac:dyDescent="0.25">
      <c r="B181" s="33"/>
      <c r="C181" s="40" t="s">
        <v>197</v>
      </c>
      <c r="D181" s="36" t="s">
        <v>198</v>
      </c>
      <c r="E181" s="1">
        <f t="shared" si="259"/>
        <v>220.00000000000003</v>
      </c>
      <c r="F181" s="1">
        <f>200*1.1</f>
        <v>220.00000000000003</v>
      </c>
      <c r="G181" s="1">
        <v>0</v>
      </c>
      <c r="H181" s="1">
        <v>0</v>
      </c>
      <c r="I181" s="1">
        <f t="shared" si="260"/>
        <v>242.00000000000006</v>
      </c>
      <c r="J181" s="1">
        <f>F181*1.1</f>
        <v>242.00000000000006</v>
      </c>
      <c r="K181" s="1">
        <v>0</v>
      </c>
      <c r="L181" s="1">
        <v>0</v>
      </c>
      <c r="M181" s="1">
        <f t="shared" si="261"/>
        <v>266.2000000000001</v>
      </c>
      <c r="N181" s="1">
        <f>J181*1.1</f>
        <v>266.2000000000001</v>
      </c>
      <c r="O181" s="1">
        <v>0</v>
      </c>
      <c r="P181" s="1">
        <v>0</v>
      </c>
      <c r="Q181" s="1">
        <f t="shared" si="202"/>
        <v>292.82000000000016</v>
      </c>
      <c r="R181" s="1">
        <f>N181*1.1</f>
        <v>292.82000000000016</v>
      </c>
      <c r="S181" s="1">
        <v>0</v>
      </c>
      <c r="T181" s="1">
        <v>0</v>
      </c>
    </row>
    <row r="182" spans="1:20" ht="30" x14ac:dyDescent="0.25">
      <c r="B182" s="33"/>
      <c r="C182" s="40" t="s">
        <v>199</v>
      </c>
      <c r="D182" s="36" t="s">
        <v>200</v>
      </c>
      <c r="E182" s="1">
        <f t="shared" si="259"/>
        <v>5280</v>
      </c>
      <c r="F182" s="1">
        <v>5280</v>
      </c>
      <c r="G182" s="1">
        <v>0</v>
      </c>
      <c r="H182" s="1">
        <v>0</v>
      </c>
      <c r="I182" s="1">
        <f t="shared" si="260"/>
        <v>5808.0000000000009</v>
      </c>
      <c r="J182" s="1">
        <f>F182*1.1</f>
        <v>5808.0000000000009</v>
      </c>
      <c r="K182" s="1">
        <v>0</v>
      </c>
      <c r="L182" s="1">
        <v>0</v>
      </c>
      <c r="M182" s="1">
        <f t="shared" si="261"/>
        <v>6388.8000000000011</v>
      </c>
      <c r="N182" s="1">
        <f>J182*1.1</f>
        <v>6388.8000000000011</v>
      </c>
      <c r="O182" s="1">
        <v>0</v>
      </c>
      <c r="P182" s="1">
        <v>0</v>
      </c>
      <c r="Q182" s="1">
        <f t="shared" si="202"/>
        <v>7027.6800000000021</v>
      </c>
      <c r="R182" s="1">
        <f>N182*1.1</f>
        <v>7027.6800000000021</v>
      </c>
      <c r="S182" s="1">
        <v>0</v>
      </c>
      <c r="T182" s="1">
        <v>0</v>
      </c>
    </row>
    <row r="183" spans="1:20" ht="30" x14ac:dyDescent="0.25">
      <c r="B183" s="33"/>
      <c r="C183" s="40" t="s">
        <v>201</v>
      </c>
      <c r="D183" s="36" t="s">
        <v>202</v>
      </c>
      <c r="E183" s="1">
        <f t="shared" si="259"/>
        <v>511.5</v>
      </c>
      <c r="F183" s="1">
        <v>511.5</v>
      </c>
      <c r="G183" s="1">
        <v>0</v>
      </c>
      <c r="H183" s="1">
        <v>0</v>
      </c>
      <c r="I183" s="1">
        <f t="shared" si="260"/>
        <v>562.65000000000009</v>
      </c>
      <c r="J183" s="1">
        <f t="shared" ref="J183:J189" si="272">F183*1.1</f>
        <v>562.65000000000009</v>
      </c>
      <c r="K183" s="1">
        <v>0</v>
      </c>
      <c r="L183" s="1">
        <v>0</v>
      </c>
      <c r="M183" s="1">
        <f t="shared" si="261"/>
        <v>618.91500000000019</v>
      </c>
      <c r="N183" s="1">
        <f t="shared" ref="N183:N189" si="273">J183*1.1</f>
        <v>618.91500000000019</v>
      </c>
      <c r="O183" s="1">
        <v>0</v>
      </c>
      <c r="P183" s="1">
        <v>0</v>
      </c>
      <c r="Q183" s="1">
        <f t="shared" si="202"/>
        <v>680.80650000000026</v>
      </c>
      <c r="R183" s="1">
        <f t="shared" ref="R183:R189" si="274">N183*1.1</f>
        <v>680.80650000000026</v>
      </c>
      <c r="S183" s="1">
        <v>0</v>
      </c>
      <c r="T183" s="1">
        <v>0</v>
      </c>
    </row>
    <row r="184" spans="1:20" ht="30" x14ac:dyDescent="0.25">
      <c r="B184" s="33"/>
      <c r="C184" s="40" t="s">
        <v>203</v>
      </c>
      <c r="D184" s="36" t="s">
        <v>204</v>
      </c>
      <c r="E184" s="1">
        <f t="shared" si="259"/>
        <v>52.8</v>
      </c>
      <c r="F184" s="1">
        <v>52.8</v>
      </c>
      <c r="G184" s="1">
        <v>0</v>
      </c>
      <c r="H184" s="1">
        <v>0</v>
      </c>
      <c r="I184" s="1">
        <f t="shared" si="260"/>
        <v>58.08</v>
      </c>
      <c r="J184" s="1">
        <f t="shared" si="272"/>
        <v>58.08</v>
      </c>
      <c r="K184" s="1">
        <v>0</v>
      </c>
      <c r="L184" s="1">
        <v>0</v>
      </c>
      <c r="M184" s="1">
        <f t="shared" si="261"/>
        <v>63.888000000000005</v>
      </c>
      <c r="N184" s="1">
        <f t="shared" si="273"/>
        <v>63.888000000000005</v>
      </c>
      <c r="O184" s="1">
        <v>0</v>
      </c>
      <c r="P184" s="1">
        <v>0</v>
      </c>
      <c r="Q184" s="1">
        <f t="shared" si="202"/>
        <v>70.276800000000009</v>
      </c>
      <c r="R184" s="1">
        <f t="shared" si="274"/>
        <v>70.276800000000009</v>
      </c>
      <c r="S184" s="1">
        <v>0</v>
      </c>
      <c r="T184" s="1">
        <v>0</v>
      </c>
    </row>
    <row r="185" spans="1:20" ht="45" x14ac:dyDescent="0.25">
      <c r="B185" s="33"/>
      <c r="C185" s="40" t="s">
        <v>205</v>
      </c>
      <c r="D185" s="36" t="s">
        <v>206</v>
      </c>
      <c r="E185" s="1">
        <f t="shared" si="259"/>
        <v>26.4</v>
      </c>
      <c r="F185" s="1">
        <v>26.4</v>
      </c>
      <c r="G185" s="1">
        <v>0</v>
      </c>
      <c r="H185" s="1">
        <v>0</v>
      </c>
      <c r="I185" s="1">
        <f t="shared" si="260"/>
        <v>29.04</v>
      </c>
      <c r="J185" s="1">
        <f t="shared" si="272"/>
        <v>29.04</v>
      </c>
      <c r="K185" s="1">
        <v>0</v>
      </c>
      <c r="L185" s="1">
        <v>0</v>
      </c>
      <c r="M185" s="1">
        <f t="shared" si="261"/>
        <v>31.944000000000003</v>
      </c>
      <c r="N185" s="1">
        <f t="shared" si="273"/>
        <v>31.944000000000003</v>
      </c>
      <c r="O185" s="1">
        <v>0</v>
      </c>
      <c r="P185" s="1">
        <v>0</v>
      </c>
      <c r="Q185" s="1">
        <f t="shared" si="202"/>
        <v>35.138400000000004</v>
      </c>
      <c r="R185" s="1">
        <f t="shared" si="274"/>
        <v>35.138400000000004</v>
      </c>
      <c r="S185" s="1">
        <v>0</v>
      </c>
      <c r="T185" s="1">
        <v>0</v>
      </c>
    </row>
    <row r="186" spans="1:20" ht="30" x14ac:dyDescent="0.25">
      <c r="B186" s="33"/>
      <c r="C186" s="40" t="s">
        <v>207</v>
      </c>
      <c r="D186" s="36" t="s">
        <v>208</v>
      </c>
      <c r="E186" s="1">
        <f t="shared" si="259"/>
        <v>458.7</v>
      </c>
      <c r="F186" s="1">
        <v>458.7</v>
      </c>
      <c r="G186" s="1">
        <v>0</v>
      </c>
      <c r="H186" s="1">
        <v>0</v>
      </c>
      <c r="I186" s="1">
        <f t="shared" si="260"/>
        <v>504.57000000000005</v>
      </c>
      <c r="J186" s="1">
        <f t="shared" si="272"/>
        <v>504.57000000000005</v>
      </c>
      <c r="K186" s="1">
        <v>0</v>
      </c>
      <c r="L186" s="1">
        <v>0</v>
      </c>
      <c r="M186" s="1">
        <f t="shared" si="261"/>
        <v>555.02700000000004</v>
      </c>
      <c r="N186" s="1">
        <f t="shared" si="273"/>
        <v>555.02700000000004</v>
      </c>
      <c r="O186" s="1">
        <v>0</v>
      </c>
      <c r="P186" s="1">
        <v>0</v>
      </c>
      <c r="Q186" s="1">
        <f t="shared" si="202"/>
        <v>610.52970000000005</v>
      </c>
      <c r="R186" s="1">
        <f t="shared" si="274"/>
        <v>610.52970000000005</v>
      </c>
      <c r="S186" s="1">
        <v>0</v>
      </c>
      <c r="T186" s="1">
        <v>0</v>
      </c>
    </row>
    <row r="187" spans="1:20" ht="45" x14ac:dyDescent="0.25">
      <c r="B187" s="33"/>
      <c r="C187" s="40" t="s">
        <v>209</v>
      </c>
      <c r="D187" s="36" t="s">
        <v>210</v>
      </c>
      <c r="E187" s="1">
        <f t="shared" si="259"/>
        <v>1228.7</v>
      </c>
      <c r="F187" s="1">
        <v>1228.7</v>
      </c>
      <c r="G187" s="1">
        <v>0</v>
      </c>
      <c r="H187" s="1">
        <v>0</v>
      </c>
      <c r="I187" s="1">
        <f t="shared" si="260"/>
        <v>1351.5700000000002</v>
      </c>
      <c r="J187" s="1">
        <f t="shared" si="272"/>
        <v>1351.5700000000002</v>
      </c>
      <c r="K187" s="1">
        <v>0</v>
      </c>
      <c r="L187" s="1">
        <v>0</v>
      </c>
      <c r="M187" s="1">
        <f t="shared" si="261"/>
        <v>1486.7270000000003</v>
      </c>
      <c r="N187" s="1">
        <f t="shared" si="273"/>
        <v>1486.7270000000003</v>
      </c>
      <c r="O187" s="1">
        <v>0</v>
      </c>
      <c r="P187" s="1">
        <v>0</v>
      </c>
      <c r="Q187" s="1">
        <f t="shared" si="202"/>
        <v>1635.3997000000004</v>
      </c>
      <c r="R187" s="1">
        <f t="shared" si="274"/>
        <v>1635.3997000000004</v>
      </c>
      <c r="S187" s="1">
        <v>0</v>
      </c>
      <c r="T187" s="1">
        <v>0</v>
      </c>
    </row>
    <row r="188" spans="1:20" ht="30" x14ac:dyDescent="0.25">
      <c r="B188" s="33"/>
      <c r="C188" s="40" t="s">
        <v>211</v>
      </c>
      <c r="D188" s="36" t="s">
        <v>212</v>
      </c>
      <c r="E188" s="1">
        <f t="shared" si="259"/>
        <v>377.3</v>
      </c>
      <c r="F188" s="1">
        <v>377.3</v>
      </c>
      <c r="G188" s="1">
        <v>0</v>
      </c>
      <c r="H188" s="1">
        <v>0</v>
      </c>
      <c r="I188" s="1">
        <f t="shared" si="260"/>
        <v>415.03000000000003</v>
      </c>
      <c r="J188" s="1">
        <f t="shared" si="272"/>
        <v>415.03000000000003</v>
      </c>
      <c r="K188" s="1">
        <v>0</v>
      </c>
      <c r="L188" s="1">
        <v>0</v>
      </c>
      <c r="M188" s="1">
        <f t="shared" si="261"/>
        <v>456.53300000000007</v>
      </c>
      <c r="N188" s="1">
        <f t="shared" si="273"/>
        <v>456.53300000000007</v>
      </c>
      <c r="O188" s="1">
        <v>0</v>
      </c>
      <c r="P188" s="1">
        <v>0</v>
      </c>
      <c r="Q188" s="1">
        <f t="shared" si="202"/>
        <v>502.18630000000013</v>
      </c>
      <c r="R188" s="1">
        <f t="shared" si="274"/>
        <v>502.18630000000013</v>
      </c>
      <c r="S188" s="1">
        <v>0</v>
      </c>
      <c r="T188" s="1">
        <v>0</v>
      </c>
    </row>
    <row r="189" spans="1:20" ht="30" x14ac:dyDescent="0.25">
      <c r="B189" s="33"/>
      <c r="C189" s="40" t="s">
        <v>213</v>
      </c>
      <c r="D189" s="36" t="s">
        <v>294</v>
      </c>
      <c r="E189" s="1">
        <f t="shared" si="259"/>
        <v>950</v>
      </c>
      <c r="F189" s="1">
        <v>950</v>
      </c>
      <c r="G189" s="1">
        <v>0</v>
      </c>
      <c r="H189" s="1">
        <v>0</v>
      </c>
      <c r="I189" s="1">
        <f t="shared" si="260"/>
        <v>1045</v>
      </c>
      <c r="J189" s="1">
        <f t="shared" si="272"/>
        <v>1045</v>
      </c>
      <c r="K189" s="1">
        <v>0</v>
      </c>
      <c r="L189" s="1">
        <v>0</v>
      </c>
      <c r="M189" s="1">
        <f t="shared" si="261"/>
        <v>1149.5</v>
      </c>
      <c r="N189" s="1">
        <f t="shared" si="273"/>
        <v>1149.5</v>
      </c>
      <c r="O189" s="1">
        <v>0</v>
      </c>
      <c r="P189" s="1">
        <v>0</v>
      </c>
      <c r="Q189" s="1">
        <f t="shared" si="202"/>
        <v>1264.45</v>
      </c>
      <c r="R189" s="1">
        <f t="shared" si="274"/>
        <v>1264.45</v>
      </c>
      <c r="S189" s="1">
        <v>0</v>
      </c>
      <c r="T189" s="1">
        <v>0</v>
      </c>
    </row>
    <row r="190" spans="1:20" ht="30" x14ac:dyDescent="0.25">
      <c r="A190" s="43"/>
      <c r="B190" s="33"/>
      <c r="C190" s="40" t="s">
        <v>293</v>
      </c>
      <c r="D190" s="36" t="s">
        <v>214</v>
      </c>
      <c r="E190" s="1">
        <f t="shared" si="259"/>
        <v>219</v>
      </c>
      <c r="F190" s="1">
        <v>219</v>
      </c>
      <c r="G190" s="1">
        <v>0</v>
      </c>
      <c r="H190" s="1">
        <v>0</v>
      </c>
      <c r="I190" s="1">
        <f t="shared" si="260"/>
        <v>219</v>
      </c>
      <c r="J190" s="1">
        <v>219</v>
      </c>
      <c r="K190" s="1">
        <v>0</v>
      </c>
      <c r="L190" s="1">
        <v>0</v>
      </c>
      <c r="M190" s="1">
        <f t="shared" si="261"/>
        <v>219</v>
      </c>
      <c r="N190" s="1">
        <v>219</v>
      </c>
      <c r="O190" s="1">
        <v>0</v>
      </c>
      <c r="P190" s="1">
        <v>0</v>
      </c>
      <c r="Q190" s="1">
        <f t="shared" si="202"/>
        <v>219</v>
      </c>
      <c r="R190" s="1">
        <v>219</v>
      </c>
      <c r="S190" s="1">
        <v>0</v>
      </c>
      <c r="T190" s="1">
        <v>0</v>
      </c>
    </row>
    <row r="191" spans="1:20" ht="36" x14ac:dyDescent="0.25">
      <c r="B191" s="15" t="s">
        <v>51</v>
      </c>
      <c r="C191" s="16"/>
      <c r="D191" s="17" t="s">
        <v>8</v>
      </c>
      <c r="E191" s="18">
        <f t="shared" si="259"/>
        <v>45825</v>
      </c>
      <c r="F191" s="18">
        <f>SUM(F195:F196)</f>
        <v>45725</v>
      </c>
      <c r="G191" s="18">
        <f>SUM(G195:G196)</f>
        <v>0</v>
      </c>
      <c r="H191" s="18">
        <f>SUM(H195:H196)</f>
        <v>100</v>
      </c>
      <c r="I191" s="18">
        <f t="shared" si="260"/>
        <v>45825</v>
      </c>
      <c r="J191" s="18">
        <f>SUM(J195:J196)</f>
        <v>45725</v>
      </c>
      <c r="K191" s="18">
        <f>SUM(K195:K196)</f>
        <v>0</v>
      </c>
      <c r="L191" s="18">
        <f>SUM(L195:L196)</f>
        <v>100</v>
      </c>
      <c r="M191" s="18">
        <f t="shared" si="261"/>
        <v>45825</v>
      </c>
      <c r="N191" s="18">
        <f>SUM(N195:N196)</f>
        <v>45725</v>
      </c>
      <c r="O191" s="18">
        <f>SUM(O195:O196)</f>
        <v>0</v>
      </c>
      <c r="P191" s="18">
        <f>SUM(P195:P196)</f>
        <v>100</v>
      </c>
      <c r="Q191" s="18">
        <f t="shared" si="202"/>
        <v>45825</v>
      </c>
      <c r="R191" s="18">
        <f>SUM(R195:R196)</f>
        <v>45725</v>
      </c>
      <c r="S191" s="18">
        <f>SUM(S195:S196)</f>
        <v>0</v>
      </c>
      <c r="T191" s="18">
        <f>SUM(T195:T196)</f>
        <v>100</v>
      </c>
    </row>
    <row r="192" spans="1:20" ht="18" x14ac:dyDescent="0.25">
      <c r="B192" s="9"/>
      <c r="C192" s="10"/>
      <c r="D192" s="11" t="s">
        <v>61</v>
      </c>
      <c r="E192" s="12">
        <f t="shared" si="259"/>
        <v>3290</v>
      </c>
      <c r="F192" s="12">
        <f t="shared" ref="F192" si="275">SUM(F193:F194)</f>
        <v>3290</v>
      </c>
      <c r="G192" s="12">
        <f t="shared" ref="G192" si="276">SUM(G193:G194)</f>
        <v>0</v>
      </c>
      <c r="H192" s="12">
        <v>0</v>
      </c>
      <c r="I192" s="12">
        <f t="shared" si="260"/>
        <v>3290</v>
      </c>
      <c r="J192" s="12">
        <f t="shared" ref="J192:K192" si="277">SUM(J193:J194)</f>
        <v>3290</v>
      </c>
      <c r="K192" s="12">
        <f t="shared" si="277"/>
        <v>0</v>
      </c>
      <c r="L192" s="12">
        <v>0</v>
      </c>
      <c r="M192" s="12">
        <f t="shared" si="261"/>
        <v>3290</v>
      </c>
      <c r="N192" s="12">
        <f t="shared" ref="N192:O192" si="278">SUM(N193:N194)</f>
        <v>3290</v>
      </c>
      <c r="O192" s="12">
        <f t="shared" si="278"/>
        <v>0</v>
      </c>
      <c r="P192" s="12">
        <v>0</v>
      </c>
      <c r="Q192" s="12">
        <f t="shared" si="202"/>
        <v>3290</v>
      </c>
      <c r="R192" s="12">
        <f t="shared" ref="R192:S192" si="279">SUM(R193:R194)</f>
        <v>3290</v>
      </c>
      <c r="S192" s="12">
        <f t="shared" si="279"/>
        <v>0</v>
      </c>
      <c r="T192" s="12">
        <v>0</v>
      </c>
    </row>
    <row r="193" spans="1:20" ht="18" x14ac:dyDescent="0.25">
      <c r="B193" s="9"/>
      <c r="C193" s="10"/>
      <c r="D193" s="11" t="s">
        <v>242</v>
      </c>
      <c r="E193" s="12">
        <f t="shared" si="259"/>
        <v>0</v>
      </c>
      <c r="F193" s="12">
        <v>0</v>
      </c>
      <c r="G193" s="12">
        <v>0</v>
      </c>
      <c r="H193" s="12">
        <v>0</v>
      </c>
      <c r="I193" s="12">
        <f t="shared" si="260"/>
        <v>0</v>
      </c>
      <c r="J193" s="12">
        <v>0</v>
      </c>
      <c r="K193" s="12">
        <v>0</v>
      </c>
      <c r="L193" s="12">
        <v>0</v>
      </c>
      <c r="M193" s="12">
        <f t="shared" si="261"/>
        <v>0</v>
      </c>
      <c r="N193" s="12">
        <v>0</v>
      </c>
      <c r="O193" s="12">
        <v>0</v>
      </c>
      <c r="P193" s="12">
        <v>0</v>
      </c>
      <c r="Q193" s="12">
        <f t="shared" si="202"/>
        <v>0</v>
      </c>
      <c r="R193" s="12">
        <v>0</v>
      </c>
      <c r="S193" s="12">
        <v>0</v>
      </c>
      <c r="T193" s="12">
        <v>0</v>
      </c>
    </row>
    <row r="194" spans="1:20" ht="18" x14ac:dyDescent="0.25">
      <c r="B194" s="9"/>
      <c r="C194" s="10"/>
      <c r="D194" s="11" t="s">
        <v>65</v>
      </c>
      <c r="E194" s="12">
        <f t="shared" si="259"/>
        <v>3290</v>
      </c>
      <c r="F194" s="12">
        <v>3290</v>
      </c>
      <c r="G194" s="12">
        <v>0</v>
      </c>
      <c r="H194" s="12">
        <v>0</v>
      </c>
      <c r="I194" s="12">
        <f t="shared" si="260"/>
        <v>3290</v>
      </c>
      <c r="J194" s="12">
        <v>3290</v>
      </c>
      <c r="K194" s="12">
        <v>0</v>
      </c>
      <c r="L194" s="12">
        <v>0</v>
      </c>
      <c r="M194" s="12">
        <f t="shared" si="261"/>
        <v>3290</v>
      </c>
      <c r="N194" s="12">
        <v>3290</v>
      </c>
      <c r="O194" s="12">
        <v>0</v>
      </c>
      <c r="P194" s="12">
        <v>0</v>
      </c>
      <c r="Q194" s="12">
        <f t="shared" si="202"/>
        <v>3290</v>
      </c>
      <c r="R194" s="12">
        <v>3290</v>
      </c>
      <c r="S194" s="12">
        <v>0</v>
      </c>
      <c r="T194" s="12">
        <v>0</v>
      </c>
    </row>
    <row r="195" spans="1:20" ht="30" x14ac:dyDescent="0.25">
      <c r="B195" s="33"/>
      <c r="C195" s="40" t="s">
        <v>215</v>
      </c>
      <c r="D195" s="36" t="s">
        <v>216</v>
      </c>
      <c r="E195" s="1">
        <f t="shared" si="259"/>
        <v>725</v>
      </c>
      <c r="F195" s="1">
        <v>725</v>
      </c>
      <c r="G195" s="1">
        <v>0</v>
      </c>
      <c r="H195" s="1">
        <v>0</v>
      </c>
      <c r="I195" s="1">
        <f t="shared" si="260"/>
        <v>725</v>
      </c>
      <c r="J195" s="1">
        <v>725</v>
      </c>
      <c r="K195" s="1">
        <v>0</v>
      </c>
      <c r="L195" s="1">
        <v>0</v>
      </c>
      <c r="M195" s="1">
        <f t="shared" si="261"/>
        <v>725</v>
      </c>
      <c r="N195" s="1">
        <v>725</v>
      </c>
      <c r="O195" s="1">
        <v>0</v>
      </c>
      <c r="P195" s="1">
        <v>0</v>
      </c>
      <c r="Q195" s="1">
        <f t="shared" si="202"/>
        <v>725</v>
      </c>
      <c r="R195" s="1">
        <v>725</v>
      </c>
      <c r="S195" s="1">
        <v>0</v>
      </c>
      <c r="T195" s="1">
        <v>0</v>
      </c>
    </row>
    <row r="196" spans="1:20" ht="60" x14ac:dyDescent="0.25">
      <c r="B196" s="33"/>
      <c r="C196" s="40" t="s">
        <v>217</v>
      </c>
      <c r="D196" s="36" t="s">
        <v>264</v>
      </c>
      <c r="E196" s="1">
        <f t="shared" si="259"/>
        <v>45100</v>
      </c>
      <c r="F196" s="1">
        <v>45000</v>
      </c>
      <c r="G196" s="1">
        <v>0</v>
      </c>
      <c r="H196" s="1">
        <v>100</v>
      </c>
      <c r="I196" s="1">
        <f t="shared" si="260"/>
        <v>45100</v>
      </c>
      <c r="J196" s="1">
        <v>45000</v>
      </c>
      <c r="K196" s="1">
        <v>0</v>
      </c>
      <c r="L196" s="1">
        <v>100</v>
      </c>
      <c r="M196" s="1">
        <f t="shared" si="261"/>
        <v>45100</v>
      </c>
      <c r="N196" s="1">
        <v>45000</v>
      </c>
      <c r="O196" s="1">
        <v>0</v>
      </c>
      <c r="P196" s="1">
        <v>100</v>
      </c>
      <c r="Q196" s="1">
        <f t="shared" si="202"/>
        <v>45100</v>
      </c>
      <c r="R196" s="1">
        <v>45000</v>
      </c>
      <c r="S196" s="1">
        <v>0</v>
      </c>
      <c r="T196" s="1">
        <v>100</v>
      </c>
    </row>
    <row r="197" spans="1:20" ht="31.5" x14ac:dyDescent="0.25">
      <c r="A197" s="44"/>
      <c r="B197" s="15" t="s">
        <v>53</v>
      </c>
      <c r="C197" s="16"/>
      <c r="D197" s="17" t="s">
        <v>52</v>
      </c>
      <c r="E197" s="18">
        <f t="shared" si="259"/>
        <v>28945.474999999999</v>
      </c>
      <c r="F197" s="18">
        <f>SUM(F201:F204)</f>
        <v>28945.474999999999</v>
      </c>
      <c r="G197" s="18">
        <f t="shared" ref="G197" si="280">SUM(G201:G204)</f>
        <v>0</v>
      </c>
      <c r="H197" s="18">
        <f t="shared" ref="H197" si="281">SUM(H201:H204)</f>
        <v>0</v>
      </c>
      <c r="I197" s="18">
        <f t="shared" si="260"/>
        <v>32332.771249999998</v>
      </c>
      <c r="J197" s="18">
        <f>SUM(J201:J204)</f>
        <v>32332.771249999998</v>
      </c>
      <c r="K197" s="18">
        <f t="shared" ref="K197" si="282">SUM(K201:K204)</f>
        <v>0</v>
      </c>
      <c r="L197" s="18">
        <f t="shared" ref="L197" si="283">SUM(L201:L204)</f>
        <v>0</v>
      </c>
      <c r="M197" s="18">
        <f t="shared" si="261"/>
        <v>34929.698375</v>
      </c>
      <c r="N197" s="18">
        <f>SUM(N201:N204)</f>
        <v>34929.698375</v>
      </c>
      <c r="O197" s="18">
        <f t="shared" ref="O197" si="284">SUM(O201:O204)</f>
        <v>0</v>
      </c>
      <c r="P197" s="18">
        <f t="shared" ref="P197" si="285">SUM(P201:P204)</f>
        <v>0</v>
      </c>
      <c r="Q197" s="18">
        <f t="shared" si="202"/>
        <v>37786.318212500002</v>
      </c>
      <c r="R197" s="18">
        <f>SUM(R201:R204)</f>
        <v>37786.318212500002</v>
      </c>
      <c r="S197" s="18">
        <f t="shared" ref="S197:T197" si="286">SUM(S201:S204)</f>
        <v>0</v>
      </c>
      <c r="T197" s="18">
        <f t="shared" si="286"/>
        <v>0</v>
      </c>
    </row>
    <row r="198" spans="1:20" ht="18" x14ac:dyDescent="0.25">
      <c r="B198" s="9"/>
      <c r="C198" s="10"/>
      <c r="D198" s="11" t="s">
        <v>61</v>
      </c>
      <c r="E198" s="12">
        <f t="shared" si="259"/>
        <v>0</v>
      </c>
      <c r="F198" s="12">
        <f t="shared" ref="F198" si="287">SUM(F199:F200)</f>
        <v>0</v>
      </c>
      <c r="G198" s="12">
        <f t="shared" ref="G198" si="288">SUM(G199:G200)</f>
        <v>0</v>
      </c>
      <c r="H198" s="12">
        <f t="shared" ref="H198" si="289">SUM(H199:H200)</f>
        <v>0</v>
      </c>
      <c r="I198" s="12">
        <f t="shared" si="260"/>
        <v>0</v>
      </c>
      <c r="J198" s="12">
        <f t="shared" ref="J198" si="290">SUM(J199:J200)</f>
        <v>0</v>
      </c>
      <c r="K198" s="12">
        <f t="shared" ref="K198" si="291">SUM(K199:K200)</f>
        <v>0</v>
      </c>
      <c r="L198" s="12">
        <f t="shared" ref="L198" si="292">SUM(L199:L200)</f>
        <v>0</v>
      </c>
      <c r="M198" s="12">
        <f t="shared" si="261"/>
        <v>0</v>
      </c>
      <c r="N198" s="12">
        <f t="shared" ref="N198" si="293">SUM(N199:N200)</f>
        <v>0</v>
      </c>
      <c r="O198" s="12">
        <f t="shared" ref="O198" si="294">SUM(O199:O200)</f>
        <v>0</v>
      </c>
      <c r="P198" s="12">
        <f t="shared" ref="P198" si="295">SUM(P199:P200)</f>
        <v>0</v>
      </c>
      <c r="Q198" s="12">
        <f t="shared" si="202"/>
        <v>0</v>
      </c>
      <c r="R198" s="12">
        <f t="shared" ref="R198:T198" si="296">SUM(R199:R200)</f>
        <v>0</v>
      </c>
      <c r="S198" s="12">
        <f t="shared" si="296"/>
        <v>0</v>
      </c>
      <c r="T198" s="12">
        <f t="shared" si="296"/>
        <v>0</v>
      </c>
    </row>
    <row r="199" spans="1:20" ht="18" x14ac:dyDescent="0.25">
      <c r="B199" s="9"/>
      <c r="C199" s="10"/>
      <c r="D199" s="11" t="s">
        <v>242</v>
      </c>
      <c r="E199" s="12">
        <f t="shared" si="259"/>
        <v>0</v>
      </c>
      <c r="F199" s="12">
        <v>0</v>
      </c>
      <c r="G199" s="12">
        <v>0</v>
      </c>
      <c r="H199" s="12">
        <v>0</v>
      </c>
      <c r="I199" s="12">
        <f t="shared" si="260"/>
        <v>0</v>
      </c>
      <c r="J199" s="12">
        <v>0</v>
      </c>
      <c r="K199" s="12">
        <v>0</v>
      </c>
      <c r="L199" s="12">
        <v>0</v>
      </c>
      <c r="M199" s="12">
        <f t="shared" si="261"/>
        <v>0</v>
      </c>
      <c r="N199" s="12">
        <v>0</v>
      </c>
      <c r="O199" s="12">
        <v>0</v>
      </c>
      <c r="P199" s="12">
        <v>0</v>
      </c>
      <c r="Q199" s="12">
        <f t="shared" si="202"/>
        <v>0</v>
      </c>
      <c r="R199" s="12">
        <v>0</v>
      </c>
      <c r="S199" s="12">
        <v>0</v>
      </c>
      <c r="T199" s="12">
        <v>0</v>
      </c>
    </row>
    <row r="200" spans="1:20" ht="18" x14ac:dyDescent="0.25">
      <c r="B200" s="9"/>
      <c r="C200" s="10"/>
      <c r="D200" s="11" t="s">
        <v>65</v>
      </c>
      <c r="E200" s="12">
        <f t="shared" si="259"/>
        <v>0</v>
      </c>
      <c r="F200" s="12">
        <v>0</v>
      </c>
      <c r="G200" s="12">
        <v>0</v>
      </c>
      <c r="H200" s="12">
        <v>0</v>
      </c>
      <c r="I200" s="12">
        <f t="shared" si="260"/>
        <v>0</v>
      </c>
      <c r="J200" s="12">
        <v>0</v>
      </c>
      <c r="K200" s="12">
        <v>0</v>
      </c>
      <c r="L200" s="12">
        <v>0</v>
      </c>
      <c r="M200" s="12">
        <f t="shared" si="261"/>
        <v>0</v>
      </c>
      <c r="N200" s="12">
        <v>0</v>
      </c>
      <c r="O200" s="12">
        <v>0</v>
      </c>
      <c r="P200" s="12">
        <v>0</v>
      </c>
      <c r="Q200" s="12">
        <f t="shared" si="202"/>
        <v>0</v>
      </c>
      <c r="R200" s="12">
        <v>0</v>
      </c>
      <c r="S200" s="12">
        <v>0</v>
      </c>
      <c r="T200" s="12">
        <v>0</v>
      </c>
    </row>
    <row r="201" spans="1:20" ht="75" x14ac:dyDescent="0.25">
      <c r="A201" s="44"/>
      <c r="B201" s="33"/>
      <c r="C201" s="40" t="s">
        <v>218</v>
      </c>
      <c r="D201" s="36" t="s">
        <v>219</v>
      </c>
      <c r="E201" s="1">
        <f t="shared" si="259"/>
        <v>22581.974999999999</v>
      </c>
      <c r="F201" s="1">
        <f>19636.5*1.15</f>
        <v>22581.974999999999</v>
      </c>
      <c r="G201" s="1">
        <v>0</v>
      </c>
      <c r="H201" s="1">
        <v>0</v>
      </c>
      <c r="I201" s="1">
        <f t="shared" si="260"/>
        <v>25969.271249999998</v>
      </c>
      <c r="J201" s="1">
        <f>F201*1.15</f>
        <v>25969.271249999998</v>
      </c>
      <c r="K201" s="1">
        <v>0</v>
      </c>
      <c r="L201" s="1">
        <v>0</v>
      </c>
      <c r="M201" s="1">
        <f t="shared" si="261"/>
        <v>28566.198375</v>
      </c>
      <c r="N201" s="1">
        <f>J201*1.1</f>
        <v>28566.198375</v>
      </c>
      <c r="O201" s="1">
        <v>0</v>
      </c>
      <c r="P201" s="1">
        <v>0</v>
      </c>
      <c r="Q201" s="1">
        <f t="shared" si="202"/>
        <v>31422.818212500002</v>
      </c>
      <c r="R201" s="1">
        <f>N201*1.1</f>
        <v>31422.818212500002</v>
      </c>
      <c r="S201" s="1">
        <v>0</v>
      </c>
      <c r="T201" s="1">
        <v>0</v>
      </c>
    </row>
    <row r="202" spans="1:20" ht="30" x14ac:dyDescent="0.25">
      <c r="A202" s="44"/>
      <c r="B202" s="33"/>
      <c r="C202" s="40" t="s">
        <v>220</v>
      </c>
      <c r="D202" s="36" t="s">
        <v>221</v>
      </c>
      <c r="E202" s="1">
        <f t="shared" si="259"/>
        <v>3738.2</v>
      </c>
      <c r="F202" s="1">
        <v>3738.2</v>
      </c>
      <c r="G202" s="1">
        <v>0</v>
      </c>
      <c r="H202" s="1">
        <v>0</v>
      </c>
      <c r="I202" s="1">
        <f t="shared" si="260"/>
        <v>3738.2</v>
      </c>
      <c r="J202" s="1">
        <v>3738.2</v>
      </c>
      <c r="K202" s="1">
        <v>0</v>
      </c>
      <c r="L202" s="1">
        <v>0</v>
      </c>
      <c r="M202" s="1">
        <f t="shared" si="261"/>
        <v>3738.2</v>
      </c>
      <c r="N202" s="1">
        <v>3738.2</v>
      </c>
      <c r="O202" s="1">
        <v>0</v>
      </c>
      <c r="P202" s="1">
        <v>0</v>
      </c>
      <c r="Q202" s="1">
        <f t="shared" si="202"/>
        <v>3738.2</v>
      </c>
      <c r="R202" s="1">
        <v>3738.2</v>
      </c>
      <c r="S202" s="1">
        <v>0</v>
      </c>
      <c r="T202" s="1">
        <v>0</v>
      </c>
    </row>
    <row r="203" spans="1:20" ht="30" x14ac:dyDescent="0.25">
      <c r="A203" s="44"/>
      <c r="B203" s="33"/>
      <c r="C203" s="40" t="s">
        <v>222</v>
      </c>
      <c r="D203" s="36" t="s">
        <v>223</v>
      </c>
      <c r="E203" s="1">
        <f t="shared" si="259"/>
        <v>207.3</v>
      </c>
      <c r="F203" s="1">
        <v>207.3</v>
      </c>
      <c r="G203" s="1">
        <v>0</v>
      </c>
      <c r="H203" s="1">
        <v>0</v>
      </c>
      <c r="I203" s="1">
        <f t="shared" si="260"/>
        <v>207.3</v>
      </c>
      <c r="J203" s="1">
        <v>207.3</v>
      </c>
      <c r="K203" s="1">
        <v>0</v>
      </c>
      <c r="L203" s="1">
        <v>0</v>
      </c>
      <c r="M203" s="1">
        <f t="shared" si="261"/>
        <v>207.3</v>
      </c>
      <c r="N203" s="1">
        <v>207.3</v>
      </c>
      <c r="O203" s="1">
        <v>0</v>
      </c>
      <c r="P203" s="1">
        <v>0</v>
      </c>
      <c r="Q203" s="1">
        <f t="shared" si="202"/>
        <v>207.3</v>
      </c>
      <c r="R203" s="1">
        <v>207.3</v>
      </c>
      <c r="S203" s="1">
        <v>0</v>
      </c>
      <c r="T203" s="1">
        <v>0</v>
      </c>
    </row>
    <row r="204" spans="1:20" ht="45" x14ac:dyDescent="0.25">
      <c r="A204" s="44"/>
      <c r="B204" s="33"/>
      <c r="C204" s="40" t="s">
        <v>224</v>
      </c>
      <c r="D204" s="36" t="s">
        <v>225</v>
      </c>
      <c r="E204" s="1">
        <f t="shared" si="259"/>
        <v>2418</v>
      </c>
      <c r="F204" s="1">
        <v>2418</v>
      </c>
      <c r="G204" s="1">
        <v>0</v>
      </c>
      <c r="H204" s="1">
        <v>0</v>
      </c>
      <c r="I204" s="1">
        <f t="shared" si="260"/>
        <v>2418</v>
      </c>
      <c r="J204" s="1">
        <v>2418</v>
      </c>
      <c r="K204" s="1">
        <v>0</v>
      </c>
      <c r="L204" s="1">
        <v>0</v>
      </c>
      <c r="M204" s="1">
        <f t="shared" si="261"/>
        <v>2418</v>
      </c>
      <c r="N204" s="1">
        <v>2418</v>
      </c>
      <c r="O204" s="1">
        <v>0</v>
      </c>
      <c r="P204" s="1">
        <v>0</v>
      </c>
      <c r="Q204" s="1">
        <f t="shared" si="202"/>
        <v>2418</v>
      </c>
      <c r="R204" s="1">
        <v>2418</v>
      </c>
      <c r="S204" s="1">
        <v>0</v>
      </c>
      <c r="T204" s="1">
        <v>0</v>
      </c>
    </row>
    <row r="205" spans="1:20" ht="31.5" x14ac:dyDescent="0.25">
      <c r="A205" s="44"/>
      <c r="B205" s="15" t="s">
        <v>55</v>
      </c>
      <c r="C205" s="16"/>
      <c r="D205" s="17" t="s">
        <v>54</v>
      </c>
      <c r="E205" s="18">
        <f t="shared" si="259"/>
        <v>25000</v>
      </c>
      <c r="F205" s="18">
        <f>SUM(F209:F210)</f>
        <v>25000</v>
      </c>
      <c r="G205" s="18">
        <f>SUM(G209:G210)</f>
        <v>0</v>
      </c>
      <c r="H205" s="18">
        <f>SUM(H209:H210)</f>
        <v>0</v>
      </c>
      <c r="I205" s="18">
        <f t="shared" si="260"/>
        <v>25000</v>
      </c>
      <c r="J205" s="18">
        <f>SUM(J209:J210)</f>
        <v>25000</v>
      </c>
      <c r="K205" s="18">
        <f>SUM(K209:K210)</f>
        <v>0</v>
      </c>
      <c r="L205" s="18">
        <f>SUM(L209:L210)</f>
        <v>0</v>
      </c>
      <c r="M205" s="18">
        <f t="shared" si="261"/>
        <v>25000</v>
      </c>
      <c r="N205" s="18">
        <f>SUM(N209:N210)</f>
        <v>25000</v>
      </c>
      <c r="O205" s="18">
        <f>SUM(O209:O210)</f>
        <v>0</v>
      </c>
      <c r="P205" s="18">
        <f>SUM(P209:P210)</f>
        <v>0</v>
      </c>
      <c r="Q205" s="18">
        <f t="shared" ref="Q205:Q220" si="297">SUM(R205:T205)</f>
        <v>25000</v>
      </c>
      <c r="R205" s="18">
        <f>SUM(R209:R210)</f>
        <v>25000</v>
      </c>
      <c r="S205" s="18">
        <f>SUM(S209:S210)</f>
        <v>0</v>
      </c>
      <c r="T205" s="18">
        <f>SUM(T209:T210)</f>
        <v>0</v>
      </c>
    </row>
    <row r="206" spans="1:20" ht="18" x14ac:dyDescent="0.25">
      <c r="B206" s="9"/>
      <c r="C206" s="10"/>
      <c r="D206" s="11" t="s">
        <v>61</v>
      </c>
      <c r="E206" s="12">
        <f t="shared" si="259"/>
        <v>0</v>
      </c>
      <c r="F206" s="12">
        <f t="shared" ref="F206" si="298">SUM(F207:F208)</f>
        <v>0</v>
      </c>
      <c r="G206" s="12">
        <f t="shared" ref="G206" si="299">SUM(G207:G208)</f>
        <v>0</v>
      </c>
      <c r="H206" s="12">
        <f t="shared" ref="H206" si="300">SUM(H207:H208)</f>
        <v>0</v>
      </c>
      <c r="I206" s="12">
        <f t="shared" si="260"/>
        <v>0</v>
      </c>
      <c r="J206" s="12">
        <f t="shared" ref="J206" si="301">SUM(J207:J208)</f>
        <v>0</v>
      </c>
      <c r="K206" s="12">
        <f t="shared" ref="K206" si="302">SUM(K207:K208)</f>
        <v>0</v>
      </c>
      <c r="L206" s="12">
        <f t="shared" ref="L206" si="303">SUM(L207:L208)</f>
        <v>0</v>
      </c>
      <c r="M206" s="12">
        <f t="shared" si="261"/>
        <v>0</v>
      </c>
      <c r="N206" s="12">
        <f t="shared" ref="N206" si="304">SUM(N207:N208)</f>
        <v>0</v>
      </c>
      <c r="O206" s="12">
        <f t="shared" ref="O206" si="305">SUM(O207:O208)</f>
        <v>0</v>
      </c>
      <c r="P206" s="12">
        <f t="shared" ref="P206" si="306">SUM(P207:P208)</f>
        <v>0</v>
      </c>
      <c r="Q206" s="12">
        <f t="shared" si="297"/>
        <v>0</v>
      </c>
      <c r="R206" s="12">
        <f t="shared" ref="R206:T206" si="307">SUM(R207:R208)</f>
        <v>0</v>
      </c>
      <c r="S206" s="12">
        <f t="shared" si="307"/>
        <v>0</v>
      </c>
      <c r="T206" s="12">
        <f t="shared" si="307"/>
        <v>0</v>
      </c>
    </row>
    <row r="207" spans="1:20" ht="18" x14ac:dyDescent="0.25">
      <c r="B207" s="9"/>
      <c r="C207" s="10"/>
      <c r="D207" s="11" t="s">
        <v>242</v>
      </c>
      <c r="E207" s="12">
        <f t="shared" si="259"/>
        <v>0</v>
      </c>
      <c r="F207" s="12">
        <v>0</v>
      </c>
      <c r="G207" s="12">
        <v>0</v>
      </c>
      <c r="H207" s="12">
        <v>0</v>
      </c>
      <c r="I207" s="12">
        <f t="shared" si="260"/>
        <v>0</v>
      </c>
      <c r="J207" s="12">
        <v>0</v>
      </c>
      <c r="K207" s="12">
        <v>0</v>
      </c>
      <c r="L207" s="12">
        <v>0</v>
      </c>
      <c r="M207" s="12">
        <f t="shared" si="261"/>
        <v>0</v>
      </c>
      <c r="N207" s="12">
        <v>0</v>
      </c>
      <c r="O207" s="12">
        <v>0</v>
      </c>
      <c r="P207" s="12">
        <v>0</v>
      </c>
      <c r="Q207" s="12">
        <f t="shared" si="297"/>
        <v>0</v>
      </c>
      <c r="R207" s="12">
        <v>0</v>
      </c>
      <c r="S207" s="12">
        <v>0</v>
      </c>
      <c r="T207" s="12">
        <v>0</v>
      </c>
    </row>
    <row r="208" spans="1:20" ht="18" x14ac:dyDescent="0.25">
      <c r="B208" s="9"/>
      <c r="C208" s="10"/>
      <c r="D208" s="11" t="s">
        <v>65</v>
      </c>
      <c r="E208" s="12">
        <f t="shared" si="259"/>
        <v>0</v>
      </c>
      <c r="F208" s="12">
        <v>0</v>
      </c>
      <c r="G208" s="12">
        <v>0</v>
      </c>
      <c r="H208" s="12">
        <v>0</v>
      </c>
      <c r="I208" s="12">
        <f t="shared" si="260"/>
        <v>0</v>
      </c>
      <c r="J208" s="12">
        <v>0</v>
      </c>
      <c r="K208" s="12">
        <v>0</v>
      </c>
      <c r="L208" s="12">
        <v>0</v>
      </c>
      <c r="M208" s="12">
        <f t="shared" si="261"/>
        <v>0</v>
      </c>
      <c r="N208" s="12">
        <v>0</v>
      </c>
      <c r="O208" s="12">
        <v>0</v>
      </c>
      <c r="P208" s="12">
        <v>0</v>
      </c>
      <c r="Q208" s="12">
        <f t="shared" si="297"/>
        <v>0</v>
      </c>
      <c r="R208" s="12">
        <v>0</v>
      </c>
      <c r="S208" s="12">
        <v>0</v>
      </c>
      <c r="T208" s="12">
        <v>0</v>
      </c>
    </row>
    <row r="209" spans="1:20" ht="75" x14ac:dyDescent="0.25">
      <c r="A209" s="44"/>
      <c r="B209" s="33"/>
      <c r="C209" s="40" t="s">
        <v>226</v>
      </c>
      <c r="D209" s="36" t="s">
        <v>227</v>
      </c>
      <c r="E209" s="1">
        <f t="shared" si="259"/>
        <v>24995</v>
      </c>
      <c r="F209" s="1">
        <v>24995</v>
      </c>
      <c r="G209" s="1">
        <v>0</v>
      </c>
      <c r="H209" s="1">
        <v>0</v>
      </c>
      <c r="I209" s="1">
        <f t="shared" si="260"/>
        <v>24995</v>
      </c>
      <c r="J209" s="1">
        <v>24995</v>
      </c>
      <c r="K209" s="1">
        <v>0</v>
      </c>
      <c r="L209" s="1">
        <v>0</v>
      </c>
      <c r="M209" s="1">
        <f t="shared" si="261"/>
        <v>24995</v>
      </c>
      <c r="N209" s="1">
        <v>24995</v>
      </c>
      <c r="O209" s="1">
        <v>0</v>
      </c>
      <c r="P209" s="1">
        <v>0</v>
      </c>
      <c r="Q209" s="1">
        <f t="shared" si="297"/>
        <v>24995</v>
      </c>
      <c r="R209" s="1">
        <v>24995</v>
      </c>
      <c r="S209" s="1">
        <v>0</v>
      </c>
      <c r="T209" s="1">
        <v>0</v>
      </c>
    </row>
    <row r="210" spans="1:20" ht="30" x14ac:dyDescent="0.25">
      <c r="A210" s="44"/>
      <c r="B210" s="33"/>
      <c r="C210" s="40" t="s">
        <v>228</v>
      </c>
      <c r="D210" s="36" t="s">
        <v>229</v>
      </c>
      <c r="E210" s="1">
        <f t="shared" si="259"/>
        <v>5</v>
      </c>
      <c r="F210" s="1">
        <v>5</v>
      </c>
      <c r="G210" s="1">
        <v>0</v>
      </c>
      <c r="H210" s="1">
        <v>0</v>
      </c>
      <c r="I210" s="1">
        <f t="shared" si="260"/>
        <v>5</v>
      </c>
      <c r="J210" s="1">
        <v>5</v>
      </c>
      <c r="K210" s="1">
        <v>0</v>
      </c>
      <c r="L210" s="1">
        <v>0</v>
      </c>
      <c r="M210" s="1">
        <f t="shared" si="261"/>
        <v>5</v>
      </c>
      <c r="N210" s="1">
        <v>5</v>
      </c>
      <c r="O210" s="1">
        <v>0</v>
      </c>
      <c r="P210" s="1">
        <v>0</v>
      </c>
      <c r="Q210" s="1">
        <f t="shared" si="297"/>
        <v>5</v>
      </c>
      <c r="R210" s="1">
        <v>5</v>
      </c>
      <c r="S210" s="1">
        <v>0</v>
      </c>
      <c r="T210" s="1">
        <v>0</v>
      </c>
    </row>
    <row r="211" spans="1:20" ht="36" x14ac:dyDescent="0.25">
      <c r="A211" s="44"/>
      <c r="B211" s="15" t="s">
        <v>57</v>
      </c>
      <c r="C211" s="16"/>
      <c r="D211" s="17" t="s">
        <v>56</v>
      </c>
      <c r="E211" s="18">
        <f t="shared" si="259"/>
        <v>1000</v>
      </c>
      <c r="F211" s="18">
        <f>SUM(F215:F216)</f>
        <v>1000</v>
      </c>
      <c r="G211" s="18">
        <f t="shared" ref="G211" si="308">SUM(G215:G216)</f>
        <v>0</v>
      </c>
      <c r="H211" s="18">
        <f t="shared" ref="H211" si="309">SUM(H215:H216)</f>
        <v>0</v>
      </c>
      <c r="I211" s="18">
        <f t="shared" si="260"/>
        <v>1000</v>
      </c>
      <c r="J211" s="18">
        <f>SUM(J215:J216)</f>
        <v>1000</v>
      </c>
      <c r="K211" s="18">
        <f t="shared" ref="K211" si="310">SUM(K215:K216)</f>
        <v>0</v>
      </c>
      <c r="L211" s="18">
        <f t="shared" ref="L211" si="311">SUM(L215:L216)</f>
        <v>0</v>
      </c>
      <c r="M211" s="18">
        <f t="shared" si="261"/>
        <v>1000</v>
      </c>
      <c r="N211" s="18">
        <f>SUM(N215:N216)</f>
        <v>1000</v>
      </c>
      <c r="O211" s="18">
        <f t="shared" ref="O211" si="312">SUM(O215:O216)</f>
        <v>0</v>
      </c>
      <c r="P211" s="18">
        <f t="shared" ref="P211" si="313">SUM(P215:P216)</f>
        <v>0</v>
      </c>
      <c r="Q211" s="18">
        <f t="shared" si="297"/>
        <v>1000</v>
      </c>
      <c r="R211" s="18">
        <f>SUM(R215:R216)</f>
        <v>1000</v>
      </c>
      <c r="S211" s="18">
        <f t="shared" ref="S211:T211" si="314">SUM(S215:S216)</f>
        <v>0</v>
      </c>
      <c r="T211" s="18">
        <f t="shared" si="314"/>
        <v>0</v>
      </c>
    </row>
    <row r="212" spans="1:20" ht="18" x14ac:dyDescent="0.25">
      <c r="B212" s="9"/>
      <c r="C212" s="10"/>
      <c r="D212" s="11" t="s">
        <v>61</v>
      </c>
      <c r="E212" s="12">
        <f t="shared" si="259"/>
        <v>0</v>
      </c>
      <c r="F212" s="12">
        <f t="shared" ref="F212" si="315">SUM(F213:F214)</f>
        <v>0</v>
      </c>
      <c r="G212" s="12">
        <f t="shared" ref="G212" si="316">SUM(G213:G214)</f>
        <v>0</v>
      </c>
      <c r="H212" s="12">
        <f t="shared" ref="H212" si="317">SUM(H213:H214)</f>
        <v>0</v>
      </c>
      <c r="I212" s="12">
        <f t="shared" si="260"/>
        <v>0</v>
      </c>
      <c r="J212" s="12">
        <f t="shared" ref="J212" si="318">SUM(J213:J214)</f>
        <v>0</v>
      </c>
      <c r="K212" s="12">
        <f t="shared" ref="K212" si="319">SUM(K213:K214)</f>
        <v>0</v>
      </c>
      <c r="L212" s="12">
        <f t="shared" ref="L212" si="320">SUM(L213:L214)</f>
        <v>0</v>
      </c>
      <c r="M212" s="12">
        <f t="shared" si="261"/>
        <v>0</v>
      </c>
      <c r="N212" s="12">
        <f t="shared" ref="N212" si="321">SUM(N213:N214)</f>
        <v>0</v>
      </c>
      <c r="O212" s="12">
        <f t="shared" ref="O212" si="322">SUM(O213:O214)</f>
        <v>0</v>
      </c>
      <c r="P212" s="12">
        <f t="shared" ref="P212" si="323">SUM(P213:P214)</f>
        <v>0</v>
      </c>
      <c r="Q212" s="12">
        <f t="shared" si="297"/>
        <v>0</v>
      </c>
      <c r="R212" s="12">
        <f t="shared" ref="R212:T212" si="324">SUM(R213:R214)</f>
        <v>0</v>
      </c>
      <c r="S212" s="12">
        <f t="shared" si="324"/>
        <v>0</v>
      </c>
      <c r="T212" s="12">
        <f t="shared" si="324"/>
        <v>0</v>
      </c>
    </row>
    <row r="213" spans="1:20" ht="18" x14ac:dyDescent="0.25">
      <c r="B213" s="9"/>
      <c r="C213" s="10"/>
      <c r="D213" s="11" t="s">
        <v>242</v>
      </c>
      <c r="E213" s="12">
        <f t="shared" si="259"/>
        <v>0</v>
      </c>
      <c r="F213" s="12">
        <v>0</v>
      </c>
      <c r="G213" s="12">
        <v>0</v>
      </c>
      <c r="H213" s="12">
        <v>0</v>
      </c>
      <c r="I213" s="12">
        <f t="shared" si="260"/>
        <v>0</v>
      </c>
      <c r="J213" s="12">
        <v>0</v>
      </c>
      <c r="K213" s="12">
        <v>0</v>
      </c>
      <c r="L213" s="12">
        <v>0</v>
      </c>
      <c r="M213" s="12">
        <f t="shared" si="261"/>
        <v>0</v>
      </c>
      <c r="N213" s="12">
        <v>0</v>
      </c>
      <c r="O213" s="12">
        <v>0</v>
      </c>
      <c r="P213" s="12">
        <v>0</v>
      </c>
      <c r="Q213" s="12">
        <f t="shared" si="297"/>
        <v>0</v>
      </c>
      <c r="R213" s="12">
        <v>0</v>
      </c>
      <c r="S213" s="12">
        <v>0</v>
      </c>
      <c r="T213" s="12">
        <v>0</v>
      </c>
    </row>
    <row r="214" spans="1:20" ht="18" x14ac:dyDescent="0.25">
      <c r="B214" s="9"/>
      <c r="C214" s="10"/>
      <c r="D214" s="11" t="s">
        <v>65</v>
      </c>
      <c r="E214" s="12">
        <f t="shared" si="259"/>
        <v>0</v>
      </c>
      <c r="F214" s="12">
        <v>0</v>
      </c>
      <c r="G214" s="12">
        <v>0</v>
      </c>
      <c r="H214" s="12">
        <v>0</v>
      </c>
      <c r="I214" s="12">
        <f t="shared" si="260"/>
        <v>0</v>
      </c>
      <c r="J214" s="12">
        <v>0</v>
      </c>
      <c r="K214" s="12">
        <v>0</v>
      </c>
      <c r="L214" s="12">
        <v>0</v>
      </c>
      <c r="M214" s="12">
        <f t="shared" si="261"/>
        <v>0</v>
      </c>
      <c r="N214" s="12">
        <v>0</v>
      </c>
      <c r="O214" s="12">
        <v>0</v>
      </c>
      <c r="P214" s="12">
        <v>0</v>
      </c>
      <c r="Q214" s="12">
        <f t="shared" si="297"/>
        <v>0</v>
      </c>
      <c r="R214" s="12">
        <v>0</v>
      </c>
      <c r="S214" s="12">
        <v>0</v>
      </c>
      <c r="T214" s="12">
        <v>0</v>
      </c>
    </row>
    <row r="215" spans="1:20" ht="30" x14ac:dyDescent="0.25">
      <c r="A215" s="44"/>
      <c r="B215" s="33"/>
      <c r="C215" s="40" t="s">
        <v>230</v>
      </c>
      <c r="D215" s="36" t="s">
        <v>231</v>
      </c>
      <c r="E215" s="1">
        <f t="shared" si="259"/>
        <v>800</v>
      </c>
      <c r="F215" s="1">
        <v>800</v>
      </c>
      <c r="G215" s="1">
        <v>0</v>
      </c>
      <c r="H215" s="1">
        <v>0</v>
      </c>
      <c r="I215" s="1">
        <f t="shared" si="260"/>
        <v>800</v>
      </c>
      <c r="J215" s="1">
        <v>800</v>
      </c>
      <c r="K215" s="1">
        <v>0</v>
      </c>
      <c r="L215" s="1">
        <v>0</v>
      </c>
      <c r="M215" s="1">
        <f t="shared" si="261"/>
        <v>800</v>
      </c>
      <c r="N215" s="1">
        <v>800</v>
      </c>
      <c r="O215" s="1">
        <v>0</v>
      </c>
      <c r="P215" s="1">
        <v>0</v>
      </c>
      <c r="Q215" s="1">
        <f t="shared" si="297"/>
        <v>800</v>
      </c>
      <c r="R215" s="1">
        <v>800</v>
      </c>
      <c r="S215" s="1">
        <v>0</v>
      </c>
      <c r="T215" s="1">
        <v>0</v>
      </c>
    </row>
    <row r="216" spans="1:20" ht="30" x14ac:dyDescent="0.25">
      <c r="A216" s="44"/>
      <c r="B216" s="33"/>
      <c r="C216" s="40" t="s">
        <v>232</v>
      </c>
      <c r="D216" s="36" t="s">
        <v>233</v>
      </c>
      <c r="E216" s="1">
        <f t="shared" si="259"/>
        <v>200</v>
      </c>
      <c r="F216" s="1">
        <v>200</v>
      </c>
      <c r="G216" s="1">
        <v>0</v>
      </c>
      <c r="H216" s="1">
        <v>0</v>
      </c>
      <c r="I216" s="1">
        <f t="shared" si="260"/>
        <v>200</v>
      </c>
      <c r="J216" s="1">
        <v>200</v>
      </c>
      <c r="K216" s="1">
        <v>0</v>
      </c>
      <c r="L216" s="1">
        <v>0</v>
      </c>
      <c r="M216" s="1">
        <f t="shared" si="261"/>
        <v>200</v>
      </c>
      <c r="N216" s="1">
        <v>200</v>
      </c>
      <c r="O216" s="1">
        <v>0</v>
      </c>
      <c r="P216" s="1">
        <v>0</v>
      </c>
      <c r="Q216" s="1">
        <f t="shared" si="297"/>
        <v>200</v>
      </c>
      <c r="R216" s="1">
        <v>200</v>
      </c>
      <c r="S216" s="1">
        <v>0</v>
      </c>
      <c r="T216" s="1">
        <v>0</v>
      </c>
    </row>
    <row r="217" spans="1:20" ht="36" x14ac:dyDescent="0.25">
      <c r="A217" s="44"/>
      <c r="B217" s="15" t="s">
        <v>241</v>
      </c>
      <c r="C217" s="16"/>
      <c r="D217" s="17" t="s">
        <v>275</v>
      </c>
      <c r="E217" s="18">
        <f>SUM(F217:H217)</f>
        <v>10000</v>
      </c>
      <c r="F217" s="18">
        <f>SUM(F221:F225)</f>
        <v>10000</v>
      </c>
      <c r="G217" s="18">
        <v>0</v>
      </c>
      <c r="H217" s="18">
        <v>0</v>
      </c>
      <c r="I217" s="18">
        <f t="shared" si="260"/>
        <v>10885.000000000002</v>
      </c>
      <c r="J217" s="18">
        <f>SUM(J221:J225)</f>
        <v>10885.000000000002</v>
      </c>
      <c r="K217" s="18">
        <v>0</v>
      </c>
      <c r="L217" s="18">
        <v>0</v>
      </c>
      <c r="M217" s="18">
        <f t="shared" si="261"/>
        <v>11858.500000000002</v>
      </c>
      <c r="N217" s="18">
        <f>SUM(N221:N225)</f>
        <v>11858.500000000002</v>
      </c>
      <c r="O217" s="18">
        <v>0</v>
      </c>
      <c r="P217" s="18">
        <v>0</v>
      </c>
      <c r="Q217" s="18">
        <f t="shared" si="297"/>
        <v>12929.350000000004</v>
      </c>
      <c r="R217" s="18">
        <f>SUM(R221:R225)</f>
        <v>12929.350000000004</v>
      </c>
      <c r="S217" s="18">
        <v>0</v>
      </c>
      <c r="T217" s="18">
        <v>0</v>
      </c>
    </row>
    <row r="218" spans="1:20" ht="18" x14ac:dyDescent="0.25">
      <c r="B218" s="9"/>
      <c r="C218" s="10"/>
      <c r="D218" s="11" t="s">
        <v>61</v>
      </c>
      <c r="E218" s="12">
        <f t="shared" si="259"/>
        <v>5</v>
      </c>
      <c r="F218" s="12">
        <f t="shared" ref="F218" si="325">SUM(F219:F220)</f>
        <v>5</v>
      </c>
      <c r="G218" s="12">
        <f t="shared" ref="G218" si="326">SUM(G219:G220)</f>
        <v>0</v>
      </c>
      <c r="H218" s="12">
        <f t="shared" ref="H218" si="327">SUM(H219:H220)</f>
        <v>0</v>
      </c>
      <c r="I218" s="12">
        <f t="shared" si="260"/>
        <v>5</v>
      </c>
      <c r="J218" s="12">
        <f t="shared" ref="J218" si="328">SUM(J219:J220)</f>
        <v>5</v>
      </c>
      <c r="K218" s="12">
        <f t="shared" ref="K218" si="329">SUM(K219:K220)</f>
        <v>0</v>
      </c>
      <c r="L218" s="12">
        <f t="shared" ref="L218" si="330">SUM(L219:L220)</f>
        <v>0</v>
      </c>
      <c r="M218" s="12">
        <f t="shared" si="261"/>
        <v>5</v>
      </c>
      <c r="N218" s="12">
        <f t="shared" ref="N218" si="331">SUM(N219:N220)</f>
        <v>5</v>
      </c>
      <c r="O218" s="12">
        <f t="shared" ref="O218" si="332">SUM(O219:O220)</f>
        <v>0</v>
      </c>
      <c r="P218" s="12">
        <f t="shared" ref="P218" si="333">SUM(P219:P220)</f>
        <v>0</v>
      </c>
      <c r="Q218" s="12">
        <f t="shared" si="297"/>
        <v>5</v>
      </c>
      <c r="R218" s="12">
        <f t="shared" ref="R218:T218" si="334">SUM(R219:R220)</f>
        <v>5</v>
      </c>
      <c r="S218" s="12">
        <f t="shared" si="334"/>
        <v>0</v>
      </c>
      <c r="T218" s="12">
        <f t="shared" si="334"/>
        <v>0</v>
      </c>
    </row>
    <row r="219" spans="1:20" ht="18" x14ac:dyDescent="0.25">
      <c r="B219" s="9"/>
      <c r="C219" s="10"/>
      <c r="D219" s="11" t="s">
        <v>242</v>
      </c>
      <c r="E219" s="12">
        <f t="shared" si="259"/>
        <v>0</v>
      </c>
      <c r="F219" s="12">
        <v>0</v>
      </c>
      <c r="G219" s="12">
        <v>0</v>
      </c>
      <c r="H219" s="12">
        <v>0</v>
      </c>
      <c r="I219" s="12">
        <f t="shared" si="260"/>
        <v>0</v>
      </c>
      <c r="J219" s="12">
        <v>0</v>
      </c>
      <c r="K219" s="12">
        <v>0</v>
      </c>
      <c r="L219" s="12">
        <v>0</v>
      </c>
      <c r="M219" s="12">
        <f t="shared" si="261"/>
        <v>0</v>
      </c>
      <c r="N219" s="12">
        <v>0</v>
      </c>
      <c r="O219" s="12">
        <v>0</v>
      </c>
      <c r="P219" s="12">
        <v>0</v>
      </c>
      <c r="Q219" s="12">
        <f t="shared" si="297"/>
        <v>0</v>
      </c>
      <c r="R219" s="12">
        <v>0</v>
      </c>
      <c r="S219" s="12">
        <v>0</v>
      </c>
      <c r="T219" s="12">
        <v>0</v>
      </c>
    </row>
    <row r="220" spans="1:20" ht="18" x14ac:dyDescent="0.25">
      <c r="B220" s="9"/>
      <c r="C220" s="10"/>
      <c r="D220" s="11" t="s">
        <v>65</v>
      </c>
      <c r="E220" s="12">
        <f t="shared" si="259"/>
        <v>5</v>
      </c>
      <c r="F220" s="12">
        <v>5</v>
      </c>
      <c r="G220" s="12">
        <v>0</v>
      </c>
      <c r="H220" s="12">
        <v>0</v>
      </c>
      <c r="I220" s="12">
        <f t="shared" si="260"/>
        <v>5</v>
      </c>
      <c r="J220" s="12">
        <v>5</v>
      </c>
      <c r="K220" s="12">
        <v>0</v>
      </c>
      <c r="L220" s="12">
        <v>0</v>
      </c>
      <c r="M220" s="12">
        <f t="shared" si="261"/>
        <v>5</v>
      </c>
      <c r="N220" s="12">
        <v>5</v>
      </c>
      <c r="O220" s="12">
        <v>0</v>
      </c>
      <c r="P220" s="12">
        <v>0</v>
      </c>
      <c r="Q220" s="12">
        <f t="shared" si="297"/>
        <v>5</v>
      </c>
      <c r="R220" s="12">
        <v>5</v>
      </c>
      <c r="S220" s="12">
        <v>0</v>
      </c>
      <c r="T220" s="12">
        <v>0</v>
      </c>
    </row>
    <row r="221" spans="1:20" ht="30" x14ac:dyDescent="0.25">
      <c r="B221" s="9"/>
      <c r="C221" s="10" t="s">
        <v>265</v>
      </c>
      <c r="D221" s="36" t="s">
        <v>269</v>
      </c>
      <c r="E221" s="12">
        <f>SUM(F221:H221)</f>
        <v>5610</v>
      </c>
      <c r="F221" s="12">
        <v>5610</v>
      </c>
      <c r="G221" s="12">
        <v>0</v>
      </c>
      <c r="H221" s="12">
        <v>0</v>
      </c>
      <c r="I221" s="12">
        <f>SUM(J221:L221)</f>
        <v>6171.0000000000009</v>
      </c>
      <c r="J221" s="12">
        <f>F221*1.1</f>
        <v>6171.0000000000009</v>
      </c>
      <c r="K221" s="12">
        <v>0</v>
      </c>
      <c r="L221" s="12">
        <v>0</v>
      </c>
      <c r="M221" s="12">
        <f>SUM(N221:P221)</f>
        <v>6788.1000000000013</v>
      </c>
      <c r="N221" s="12">
        <f>J221*1.1</f>
        <v>6788.1000000000013</v>
      </c>
      <c r="O221" s="12">
        <v>0</v>
      </c>
      <c r="P221" s="12">
        <v>0</v>
      </c>
      <c r="Q221" s="12">
        <f>SUM(R221:T221)</f>
        <v>7466.9100000000017</v>
      </c>
      <c r="R221" s="12">
        <f>N221*1.1</f>
        <v>7466.9100000000017</v>
      </c>
      <c r="S221" s="12">
        <v>0</v>
      </c>
      <c r="T221" s="12">
        <v>0</v>
      </c>
    </row>
    <row r="222" spans="1:20" ht="30" x14ac:dyDescent="0.25">
      <c r="B222" s="9"/>
      <c r="C222" s="10" t="s">
        <v>266</v>
      </c>
      <c r="D222" s="36" t="s">
        <v>270</v>
      </c>
      <c r="E222" s="12">
        <f t="shared" ref="E222:E225" si="335">SUM(F222:H222)</f>
        <v>1630</v>
      </c>
      <c r="F222" s="12">
        <v>1630</v>
      </c>
      <c r="G222" s="12">
        <v>0</v>
      </c>
      <c r="H222" s="12">
        <v>0</v>
      </c>
      <c r="I222" s="12">
        <f t="shared" ref="I222:I225" si="336">SUM(J222:L222)</f>
        <v>1793.0000000000002</v>
      </c>
      <c r="J222" s="12">
        <f t="shared" ref="J222:J224" si="337">F222*1.1</f>
        <v>1793.0000000000002</v>
      </c>
      <c r="K222" s="12">
        <v>0</v>
      </c>
      <c r="L222" s="12">
        <v>0</v>
      </c>
      <c r="M222" s="12">
        <f t="shared" ref="M222:M225" si="338">SUM(N222:P222)</f>
        <v>1972.3000000000004</v>
      </c>
      <c r="N222" s="12">
        <f t="shared" ref="N222:N224" si="339">J222*1.1</f>
        <v>1972.3000000000004</v>
      </c>
      <c r="O222" s="12">
        <v>0</v>
      </c>
      <c r="P222" s="12">
        <v>0</v>
      </c>
      <c r="Q222" s="12">
        <f t="shared" ref="Q222:Q230" si="340">SUM(R222:T222)</f>
        <v>2169.5300000000007</v>
      </c>
      <c r="R222" s="12">
        <f t="shared" ref="R222:R224" si="341">N222*1.1</f>
        <v>2169.5300000000007</v>
      </c>
      <c r="S222" s="12">
        <v>0</v>
      </c>
      <c r="T222" s="12">
        <v>0</v>
      </c>
    </row>
    <row r="223" spans="1:20" ht="30" x14ac:dyDescent="0.25">
      <c r="B223" s="9"/>
      <c r="C223" s="10" t="s">
        <v>267</v>
      </c>
      <c r="D223" s="36" t="s">
        <v>272</v>
      </c>
      <c r="E223" s="12">
        <f t="shared" si="335"/>
        <v>1510</v>
      </c>
      <c r="F223" s="12">
        <v>1510</v>
      </c>
      <c r="G223" s="12">
        <v>0</v>
      </c>
      <c r="H223" s="12">
        <v>0</v>
      </c>
      <c r="I223" s="12">
        <f t="shared" si="336"/>
        <v>1661.0000000000002</v>
      </c>
      <c r="J223" s="12">
        <f t="shared" si="337"/>
        <v>1661.0000000000002</v>
      </c>
      <c r="K223" s="12">
        <v>0</v>
      </c>
      <c r="L223" s="12">
        <v>0</v>
      </c>
      <c r="M223" s="12">
        <f t="shared" si="338"/>
        <v>1827.1000000000004</v>
      </c>
      <c r="N223" s="12">
        <f t="shared" si="339"/>
        <v>1827.1000000000004</v>
      </c>
      <c r="O223" s="12">
        <v>0</v>
      </c>
      <c r="P223" s="12">
        <v>0</v>
      </c>
      <c r="Q223" s="12">
        <f t="shared" si="340"/>
        <v>2009.8100000000006</v>
      </c>
      <c r="R223" s="12">
        <f t="shared" si="341"/>
        <v>2009.8100000000006</v>
      </c>
      <c r="S223" s="12">
        <v>0</v>
      </c>
      <c r="T223" s="12">
        <v>0</v>
      </c>
    </row>
    <row r="224" spans="1:20" ht="30" x14ac:dyDescent="0.25">
      <c r="B224" s="9"/>
      <c r="C224" s="10" t="s">
        <v>268</v>
      </c>
      <c r="D224" s="36" t="s">
        <v>273</v>
      </c>
      <c r="E224" s="12">
        <f t="shared" si="335"/>
        <v>100</v>
      </c>
      <c r="F224" s="12">
        <v>100</v>
      </c>
      <c r="G224" s="12">
        <v>0</v>
      </c>
      <c r="H224" s="12">
        <v>0</v>
      </c>
      <c r="I224" s="12">
        <f t="shared" si="336"/>
        <v>110.00000000000001</v>
      </c>
      <c r="J224" s="12">
        <f t="shared" si="337"/>
        <v>110.00000000000001</v>
      </c>
      <c r="K224" s="12">
        <v>0</v>
      </c>
      <c r="L224" s="12">
        <v>0</v>
      </c>
      <c r="M224" s="12">
        <f t="shared" si="338"/>
        <v>121.00000000000003</v>
      </c>
      <c r="N224" s="12">
        <f t="shared" si="339"/>
        <v>121.00000000000003</v>
      </c>
      <c r="O224" s="12">
        <v>0</v>
      </c>
      <c r="P224" s="12">
        <v>0</v>
      </c>
      <c r="Q224" s="12">
        <f t="shared" si="340"/>
        <v>133.10000000000005</v>
      </c>
      <c r="R224" s="12">
        <f t="shared" si="341"/>
        <v>133.10000000000005</v>
      </c>
      <c r="S224" s="12">
        <v>0</v>
      </c>
      <c r="T224" s="12">
        <v>0</v>
      </c>
    </row>
    <row r="225" spans="1:20" ht="15.75" x14ac:dyDescent="0.25">
      <c r="B225" s="9"/>
      <c r="C225" s="10" t="s">
        <v>271</v>
      </c>
      <c r="D225" s="36" t="s">
        <v>274</v>
      </c>
      <c r="E225" s="12">
        <f t="shared" si="335"/>
        <v>1150</v>
      </c>
      <c r="F225" s="12">
        <v>1150</v>
      </c>
      <c r="G225" s="12">
        <v>0</v>
      </c>
      <c r="H225" s="12">
        <v>0</v>
      </c>
      <c r="I225" s="12">
        <f t="shared" si="336"/>
        <v>1150</v>
      </c>
      <c r="J225" s="12">
        <v>1150</v>
      </c>
      <c r="K225" s="12">
        <v>0</v>
      </c>
      <c r="L225" s="12">
        <v>0</v>
      </c>
      <c r="M225" s="12">
        <f t="shared" si="338"/>
        <v>1150</v>
      </c>
      <c r="N225" s="12">
        <v>1150</v>
      </c>
      <c r="O225" s="12">
        <v>0</v>
      </c>
      <c r="P225" s="12">
        <v>0</v>
      </c>
      <c r="Q225" s="12">
        <f t="shared" si="340"/>
        <v>1150</v>
      </c>
      <c r="R225" s="12">
        <v>1150</v>
      </c>
      <c r="S225" s="12">
        <v>0</v>
      </c>
      <c r="T225" s="12">
        <v>0</v>
      </c>
    </row>
    <row r="226" spans="1:20" ht="18" x14ac:dyDescent="0.25">
      <c r="A226" s="44"/>
      <c r="B226" s="15" t="s">
        <v>58</v>
      </c>
      <c r="C226" s="16"/>
      <c r="D226" s="17" t="s">
        <v>59</v>
      </c>
      <c r="E226" s="18">
        <f t="shared" si="259"/>
        <v>1000</v>
      </c>
      <c r="F226" s="18">
        <f t="shared" ref="F226:P226" si="342">F230</f>
        <v>1000</v>
      </c>
      <c r="G226" s="18">
        <f t="shared" si="342"/>
        <v>0</v>
      </c>
      <c r="H226" s="18">
        <f t="shared" si="342"/>
        <v>0</v>
      </c>
      <c r="I226" s="18">
        <f t="shared" si="260"/>
        <v>1000</v>
      </c>
      <c r="J226" s="18">
        <f t="shared" si="342"/>
        <v>1000</v>
      </c>
      <c r="K226" s="18">
        <f t="shared" si="342"/>
        <v>0</v>
      </c>
      <c r="L226" s="18">
        <f t="shared" si="342"/>
        <v>0</v>
      </c>
      <c r="M226" s="18">
        <f t="shared" si="261"/>
        <v>1000</v>
      </c>
      <c r="N226" s="18">
        <f t="shared" si="342"/>
        <v>1000</v>
      </c>
      <c r="O226" s="18">
        <f t="shared" si="342"/>
        <v>0</v>
      </c>
      <c r="P226" s="18">
        <f t="shared" si="342"/>
        <v>0</v>
      </c>
      <c r="Q226" s="18">
        <f t="shared" si="340"/>
        <v>1000</v>
      </c>
      <c r="R226" s="18">
        <f t="shared" ref="R226:T226" si="343">R230</f>
        <v>1000</v>
      </c>
      <c r="S226" s="18">
        <f t="shared" si="343"/>
        <v>0</v>
      </c>
      <c r="T226" s="18">
        <f t="shared" si="343"/>
        <v>0</v>
      </c>
    </row>
    <row r="227" spans="1:20" ht="18" x14ac:dyDescent="0.25">
      <c r="B227" s="9"/>
      <c r="C227" s="10"/>
      <c r="D227" s="11" t="s">
        <v>61</v>
      </c>
      <c r="E227" s="12">
        <f t="shared" si="259"/>
        <v>0</v>
      </c>
      <c r="F227" s="12">
        <f t="shared" ref="F227" si="344">SUM(F228:F229)</f>
        <v>0</v>
      </c>
      <c r="G227" s="12">
        <f t="shared" ref="G227" si="345">SUM(G228:G229)</f>
        <v>0</v>
      </c>
      <c r="H227" s="12">
        <f t="shared" ref="H227" si="346">SUM(H228:H229)</f>
        <v>0</v>
      </c>
      <c r="I227" s="12">
        <f t="shared" si="260"/>
        <v>0</v>
      </c>
      <c r="J227" s="12">
        <f t="shared" ref="J227" si="347">SUM(J228:J229)</f>
        <v>0</v>
      </c>
      <c r="K227" s="12">
        <f t="shared" ref="K227" si="348">SUM(K228:K229)</f>
        <v>0</v>
      </c>
      <c r="L227" s="12">
        <f t="shared" ref="L227" si="349">SUM(L228:L229)</f>
        <v>0</v>
      </c>
      <c r="M227" s="12">
        <f t="shared" si="261"/>
        <v>0</v>
      </c>
      <c r="N227" s="12">
        <f t="shared" ref="N227" si="350">SUM(N228:N229)</f>
        <v>0</v>
      </c>
      <c r="O227" s="12">
        <f t="shared" ref="O227" si="351">SUM(O228:O229)</f>
        <v>0</v>
      </c>
      <c r="P227" s="12">
        <f t="shared" ref="P227" si="352">SUM(P228:P229)</f>
        <v>0</v>
      </c>
      <c r="Q227" s="12">
        <f t="shared" si="340"/>
        <v>0</v>
      </c>
      <c r="R227" s="12">
        <f t="shared" ref="R227:T227" si="353">SUM(R228:R229)</f>
        <v>0</v>
      </c>
      <c r="S227" s="12">
        <f t="shared" si="353"/>
        <v>0</v>
      </c>
      <c r="T227" s="12">
        <f t="shared" si="353"/>
        <v>0</v>
      </c>
    </row>
    <row r="228" spans="1:20" ht="18" x14ac:dyDescent="0.25">
      <c r="B228" s="9"/>
      <c r="C228" s="10"/>
      <c r="D228" s="11" t="s">
        <v>242</v>
      </c>
      <c r="E228" s="12">
        <f t="shared" si="259"/>
        <v>0</v>
      </c>
      <c r="F228" s="12">
        <v>0</v>
      </c>
      <c r="G228" s="12">
        <v>0</v>
      </c>
      <c r="H228" s="12">
        <v>0</v>
      </c>
      <c r="I228" s="12">
        <f t="shared" si="260"/>
        <v>0</v>
      </c>
      <c r="J228" s="12">
        <v>0</v>
      </c>
      <c r="K228" s="12">
        <v>0</v>
      </c>
      <c r="L228" s="12">
        <v>0</v>
      </c>
      <c r="M228" s="12">
        <f t="shared" si="261"/>
        <v>0</v>
      </c>
      <c r="N228" s="12">
        <v>0</v>
      </c>
      <c r="O228" s="12">
        <v>0</v>
      </c>
      <c r="P228" s="12">
        <v>0</v>
      </c>
      <c r="Q228" s="12">
        <f t="shared" si="340"/>
        <v>0</v>
      </c>
      <c r="R228" s="12">
        <v>0</v>
      </c>
      <c r="S228" s="12">
        <v>0</v>
      </c>
      <c r="T228" s="12">
        <v>0</v>
      </c>
    </row>
    <row r="229" spans="1:20" ht="18" x14ac:dyDescent="0.25">
      <c r="B229" s="9"/>
      <c r="C229" s="10"/>
      <c r="D229" s="11" t="s">
        <v>65</v>
      </c>
      <c r="E229" s="12">
        <f t="shared" si="259"/>
        <v>0</v>
      </c>
      <c r="F229" s="12">
        <v>0</v>
      </c>
      <c r="G229" s="12">
        <v>0</v>
      </c>
      <c r="H229" s="12">
        <v>0</v>
      </c>
      <c r="I229" s="12">
        <f t="shared" si="260"/>
        <v>0</v>
      </c>
      <c r="J229" s="12">
        <v>0</v>
      </c>
      <c r="K229" s="12">
        <v>0</v>
      </c>
      <c r="L229" s="12">
        <v>0</v>
      </c>
      <c r="M229" s="12">
        <f t="shared" si="261"/>
        <v>0</v>
      </c>
      <c r="N229" s="12">
        <v>0</v>
      </c>
      <c r="O229" s="12">
        <v>0</v>
      </c>
      <c r="P229" s="12">
        <v>0</v>
      </c>
      <c r="Q229" s="12">
        <f t="shared" si="340"/>
        <v>0</v>
      </c>
      <c r="R229" s="12">
        <v>0</v>
      </c>
      <c r="S229" s="12">
        <v>0</v>
      </c>
      <c r="T229" s="12">
        <v>0</v>
      </c>
    </row>
    <row r="230" spans="1:20" ht="75" x14ac:dyDescent="0.25">
      <c r="B230" s="33"/>
      <c r="C230" s="40" t="s">
        <v>234</v>
      </c>
      <c r="D230" s="36" t="s">
        <v>276</v>
      </c>
      <c r="E230" s="1">
        <f t="shared" si="259"/>
        <v>1000</v>
      </c>
      <c r="F230" s="1">
        <v>1000</v>
      </c>
      <c r="G230" s="1">
        <v>0</v>
      </c>
      <c r="H230" s="1">
        <v>0</v>
      </c>
      <c r="I230" s="1">
        <f t="shared" si="260"/>
        <v>1000</v>
      </c>
      <c r="J230" s="1">
        <v>1000</v>
      </c>
      <c r="K230" s="1">
        <v>0</v>
      </c>
      <c r="L230" s="1">
        <v>0</v>
      </c>
      <c r="M230" s="1">
        <f t="shared" si="261"/>
        <v>1000</v>
      </c>
      <c r="N230" s="1">
        <v>1000</v>
      </c>
      <c r="O230" s="1">
        <v>0</v>
      </c>
      <c r="P230" s="1">
        <v>0</v>
      </c>
      <c r="Q230" s="1">
        <f t="shared" si="340"/>
        <v>1000</v>
      </c>
      <c r="R230" s="1">
        <v>1000</v>
      </c>
      <c r="S230" s="1">
        <v>0</v>
      </c>
      <c r="T230" s="1">
        <v>0</v>
      </c>
    </row>
    <row r="232" spans="1:20" ht="18" x14ac:dyDescent="0.25">
      <c r="B232" s="56" t="s">
        <v>299</v>
      </c>
      <c r="C232" s="56"/>
      <c r="D232" s="56"/>
      <c r="E232" s="56"/>
      <c r="F232" s="56"/>
      <c r="G232" s="56"/>
      <c r="H232" s="56"/>
      <c r="I232" s="56"/>
      <c r="J232" s="56"/>
      <c r="K232" s="56"/>
      <c r="L232" s="56"/>
      <c r="M232" s="56"/>
      <c r="N232" s="56"/>
      <c r="O232" s="56"/>
      <c r="P232" s="56"/>
      <c r="Q232" s="56"/>
      <c r="R232" s="56"/>
      <c r="S232" s="56"/>
      <c r="T232" s="56"/>
    </row>
    <row r="233" spans="1:20" s="62" customFormat="1" ht="69" customHeight="1" x14ac:dyDescent="0.25">
      <c r="A233" s="60"/>
      <c r="B233" s="61" t="s">
        <v>316</v>
      </c>
      <c r="C233" s="61"/>
      <c r="D233" s="61"/>
      <c r="E233" s="61"/>
      <c r="F233" s="61"/>
      <c r="G233" s="61"/>
      <c r="H233" s="61"/>
      <c r="I233" s="61"/>
      <c r="J233" s="61"/>
      <c r="K233" s="61"/>
      <c r="L233" s="61"/>
      <c r="M233" s="61"/>
      <c r="N233" s="61"/>
      <c r="O233" s="61"/>
      <c r="P233" s="61"/>
      <c r="Q233" s="61"/>
      <c r="R233" s="61"/>
      <c r="S233" s="61"/>
      <c r="T233" s="61"/>
    </row>
    <row r="234" spans="1:20" ht="71.25" customHeight="1" x14ac:dyDescent="0.25">
      <c r="B234" s="56" t="s">
        <v>317</v>
      </c>
      <c r="C234" s="56"/>
      <c r="D234" s="56"/>
      <c r="E234" s="56"/>
      <c r="F234" s="56"/>
      <c r="G234" s="56"/>
      <c r="H234" s="56"/>
      <c r="I234" s="56"/>
      <c r="J234" s="56"/>
      <c r="K234" s="56"/>
      <c r="L234" s="56"/>
      <c r="M234" s="56"/>
      <c r="N234" s="56"/>
      <c r="O234" s="56"/>
      <c r="P234" s="56"/>
      <c r="Q234" s="56"/>
      <c r="R234" s="56"/>
      <c r="S234" s="56"/>
      <c r="T234" s="56"/>
    </row>
    <row r="235" spans="1:20" ht="18" x14ac:dyDescent="0.25">
      <c r="B235" s="56" t="s">
        <v>315</v>
      </c>
      <c r="C235" s="56"/>
      <c r="D235" s="56"/>
      <c r="E235" s="56"/>
      <c r="F235" s="56"/>
      <c r="G235" s="56"/>
      <c r="H235" s="56"/>
      <c r="I235" s="56"/>
      <c r="J235" s="56"/>
      <c r="K235" s="56"/>
      <c r="L235" s="56"/>
      <c r="M235" s="56"/>
      <c r="N235" s="56"/>
      <c r="O235" s="56"/>
      <c r="P235" s="56"/>
      <c r="Q235" s="56"/>
      <c r="R235" s="56"/>
      <c r="S235" s="56"/>
      <c r="T235" s="56"/>
    </row>
    <row r="236" spans="1:20" ht="18" x14ac:dyDescent="0.25">
      <c r="B236" s="56" t="s">
        <v>318</v>
      </c>
      <c r="C236" s="56"/>
      <c r="D236" s="56"/>
      <c r="E236" s="56"/>
      <c r="F236" s="56"/>
      <c r="G236" s="56"/>
      <c r="H236" s="56"/>
      <c r="I236" s="56"/>
      <c r="J236" s="56"/>
      <c r="K236" s="56"/>
      <c r="L236" s="56"/>
      <c r="M236" s="56"/>
      <c r="N236" s="56"/>
      <c r="O236" s="56"/>
      <c r="P236" s="56"/>
      <c r="Q236" s="56"/>
      <c r="R236" s="56"/>
      <c r="S236" s="56"/>
      <c r="T236" s="56"/>
    </row>
    <row r="237" spans="1:20" s="62" customFormat="1" ht="18" x14ac:dyDescent="0.25">
      <c r="A237" s="60"/>
      <c r="B237" s="63" t="s">
        <v>302</v>
      </c>
      <c r="C237" s="63"/>
      <c r="D237" s="63"/>
      <c r="E237" s="63"/>
      <c r="F237" s="63"/>
      <c r="G237" s="63"/>
      <c r="H237" s="63"/>
      <c r="I237" s="63"/>
      <c r="J237" s="63"/>
      <c r="K237" s="63"/>
      <c r="L237" s="63"/>
      <c r="M237" s="63"/>
      <c r="N237" s="63"/>
      <c r="O237" s="63"/>
      <c r="P237" s="63"/>
      <c r="Q237" s="63"/>
      <c r="R237" s="63"/>
      <c r="S237" s="63"/>
      <c r="T237" s="63"/>
    </row>
    <row r="238" spans="1:20" s="62" customFormat="1" ht="18" x14ac:dyDescent="0.25">
      <c r="A238" s="60"/>
      <c r="B238" s="61" t="s">
        <v>301</v>
      </c>
      <c r="C238" s="61"/>
      <c r="D238" s="61"/>
      <c r="E238" s="61"/>
      <c r="F238" s="61"/>
      <c r="G238" s="61"/>
      <c r="H238" s="61"/>
      <c r="I238" s="61"/>
      <c r="J238" s="61"/>
      <c r="K238" s="61"/>
      <c r="L238" s="61"/>
      <c r="M238" s="61"/>
      <c r="N238" s="61"/>
      <c r="O238" s="61"/>
      <c r="P238" s="61"/>
      <c r="Q238" s="61"/>
      <c r="R238" s="61"/>
      <c r="S238" s="61"/>
      <c r="T238" s="61"/>
    </row>
    <row r="239" spans="1:20" ht="18" x14ac:dyDescent="0.25">
      <c r="B239" s="56" t="s">
        <v>303</v>
      </c>
      <c r="C239" s="56"/>
      <c r="D239" s="56"/>
      <c r="E239" s="56"/>
      <c r="F239" s="56"/>
      <c r="G239" s="56"/>
      <c r="H239" s="56"/>
      <c r="I239" s="56"/>
      <c r="J239" s="56"/>
      <c r="K239" s="56"/>
      <c r="L239" s="56"/>
      <c r="M239" s="56"/>
      <c r="N239" s="56"/>
      <c r="O239" s="56"/>
      <c r="P239" s="56"/>
      <c r="Q239" s="56"/>
      <c r="R239" s="56"/>
      <c r="S239" s="56"/>
      <c r="T239" s="56"/>
    </row>
    <row r="240" spans="1:20" ht="85.5" customHeight="1" x14ac:dyDescent="0.25">
      <c r="B240" s="56" t="s">
        <v>304</v>
      </c>
      <c r="C240" s="56"/>
      <c r="D240" s="56"/>
      <c r="E240" s="56"/>
      <c r="F240" s="56"/>
      <c r="G240" s="56"/>
      <c r="H240" s="56"/>
      <c r="I240" s="56"/>
      <c r="J240" s="56"/>
      <c r="K240" s="56"/>
      <c r="L240" s="56"/>
      <c r="M240" s="56"/>
      <c r="N240" s="56"/>
      <c r="O240" s="56"/>
      <c r="P240" s="56"/>
      <c r="Q240" s="56"/>
      <c r="R240" s="56"/>
      <c r="S240" s="56"/>
      <c r="T240" s="56"/>
    </row>
    <row r="241" spans="2:20" ht="85.5" customHeight="1" x14ac:dyDescent="0.25">
      <c r="B241" s="56" t="s">
        <v>319</v>
      </c>
      <c r="C241" s="56"/>
      <c r="D241" s="56"/>
      <c r="E241" s="56"/>
      <c r="F241" s="56"/>
      <c r="G241" s="56"/>
      <c r="H241" s="56"/>
      <c r="I241" s="56"/>
      <c r="J241" s="56"/>
      <c r="K241" s="56"/>
      <c r="L241" s="56"/>
      <c r="M241" s="56"/>
      <c r="N241" s="56"/>
      <c r="O241" s="56"/>
      <c r="P241" s="56"/>
      <c r="Q241" s="56"/>
      <c r="R241" s="56"/>
      <c r="S241" s="56"/>
      <c r="T241" s="56"/>
    </row>
    <row r="242" spans="2:20" ht="18" x14ac:dyDescent="0.25">
      <c r="B242" s="56" t="s">
        <v>305</v>
      </c>
      <c r="C242" s="56"/>
      <c r="D242" s="56"/>
      <c r="E242" s="56"/>
      <c r="F242" s="56"/>
      <c r="G242" s="56"/>
      <c r="H242" s="56"/>
      <c r="I242" s="56"/>
      <c r="J242" s="56"/>
      <c r="K242" s="56"/>
      <c r="L242" s="56"/>
      <c r="M242" s="56"/>
      <c r="N242" s="56"/>
      <c r="O242" s="56"/>
      <c r="P242" s="56"/>
      <c r="Q242" s="56"/>
      <c r="R242" s="56"/>
      <c r="S242" s="56"/>
      <c r="T242" s="56"/>
    </row>
    <row r="243" spans="2:20" ht="18" x14ac:dyDescent="0.25">
      <c r="B243" s="56" t="s">
        <v>306</v>
      </c>
      <c r="C243" s="56"/>
      <c r="D243" s="56"/>
      <c r="E243" s="56"/>
      <c r="F243" s="56"/>
      <c r="G243" s="56"/>
      <c r="H243" s="56"/>
      <c r="I243" s="56"/>
      <c r="J243" s="56"/>
      <c r="K243" s="56"/>
      <c r="L243" s="56"/>
      <c r="M243" s="56"/>
      <c r="N243" s="56"/>
      <c r="O243" s="56"/>
      <c r="P243" s="56"/>
      <c r="Q243" s="56"/>
      <c r="R243" s="56"/>
      <c r="S243" s="56"/>
      <c r="T243" s="56"/>
    </row>
    <row r="244" spans="2:20" ht="18" x14ac:dyDescent="0.25">
      <c r="B244" s="56" t="s">
        <v>307</v>
      </c>
      <c r="C244" s="56"/>
      <c r="D244" s="56"/>
      <c r="E244" s="56"/>
      <c r="F244" s="56"/>
      <c r="G244" s="56"/>
      <c r="H244" s="56"/>
      <c r="I244" s="56"/>
      <c r="J244" s="56"/>
      <c r="K244" s="56"/>
      <c r="L244" s="56"/>
      <c r="M244" s="56"/>
      <c r="N244" s="56"/>
      <c r="O244" s="56"/>
      <c r="P244" s="56"/>
      <c r="Q244" s="56"/>
      <c r="R244" s="56"/>
      <c r="S244" s="56"/>
      <c r="T244" s="56"/>
    </row>
    <row r="245" spans="2:20" ht="18" x14ac:dyDescent="0.25">
      <c r="B245" s="56" t="s">
        <v>308</v>
      </c>
      <c r="C245" s="56"/>
      <c r="D245" s="56"/>
      <c r="E245" s="56"/>
      <c r="F245" s="56"/>
      <c r="G245" s="56"/>
      <c r="H245" s="56"/>
      <c r="I245" s="56"/>
      <c r="J245" s="56"/>
      <c r="K245" s="56"/>
      <c r="L245" s="56"/>
      <c r="M245" s="56"/>
      <c r="N245" s="56"/>
      <c r="O245" s="56"/>
      <c r="P245" s="56"/>
      <c r="Q245" s="56"/>
      <c r="R245" s="56"/>
      <c r="S245" s="56"/>
      <c r="T245" s="56"/>
    </row>
    <row r="246" spans="2:20" ht="18" x14ac:dyDescent="0.25">
      <c r="B246" s="57" t="s">
        <v>309</v>
      </c>
      <c r="C246" s="57"/>
      <c r="D246" s="57"/>
      <c r="E246" s="57"/>
      <c r="F246" s="57"/>
      <c r="G246" s="57"/>
      <c r="H246" s="57"/>
      <c r="I246" s="57"/>
      <c r="J246" s="57"/>
      <c r="K246" s="57"/>
      <c r="L246" s="57"/>
      <c r="M246" s="57"/>
      <c r="N246" s="57"/>
      <c r="O246" s="57"/>
      <c r="P246" s="57"/>
      <c r="Q246" s="57"/>
      <c r="R246" s="57"/>
      <c r="S246" s="57"/>
      <c r="T246" s="57"/>
    </row>
    <row r="247" spans="2:20" ht="18" x14ac:dyDescent="0.25">
      <c r="B247" s="57" t="s">
        <v>310</v>
      </c>
      <c r="C247" s="57"/>
      <c r="D247" s="57"/>
      <c r="E247" s="57"/>
      <c r="F247" s="57"/>
      <c r="G247" s="57"/>
      <c r="H247" s="57"/>
      <c r="I247" s="57"/>
      <c r="J247" s="57"/>
      <c r="K247" s="57"/>
      <c r="L247" s="57"/>
      <c r="M247" s="57"/>
      <c r="N247" s="57"/>
      <c r="O247" s="57"/>
      <c r="P247" s="57"/>
      <c r="Q247" s="57"/>
      <c r="R247" s="57"/>
      <c r="S247" s="57"/>
      <c r="T247" s="57"/>
    </row>
    <row r="248" spans="2:20" ht="18" x14ac:dyDescent="0.25">
      <c r="B248" s="57" t="s">
        <v>311</v>
      </c>
      <c r="C248" s="57"/>
      <c r="D248" s="57"/>
      <c r="E248" s="57"/>
      <c r="F248" s="57"/>
      <c r="G248" s="57"/>
      <c r="H248" s="57"/>
      <c r="I248" s="57"/>
      <c r="J248" s="57"/>
      <c r="K248" s="57"/>
      <c r="L248" s="57"/>
      <c r="M248" s="57"/>
      <c r="N248" s="57"/>
      <c r="O248" s="57"/>
      <c r="P248" s="57"/>
      <c r="Q248" s="57"/>
      <c r="R248" s="57"/>
      <c r="S248" s="57"/>
      <c r="T248" s="57"/>
    </row>
    <row r="249" spans="2:20" ht="18" x14ac:dyDescent="0.25">
      <c r="B249" s="57" t="s">
        <v>300</v>
      </c>
      <c r="C249" s="57"/>
      <c r="D249" s="57"/>
      <c r="E249" s="57"/>
      <c r="F249" s="57"/>
      <c r="G249" s="57"/>
      <c r="H249" s="57"/>
      <c r="I249" s="57"/>
      <c r="J249" s="57"/>
      <c r="K249" s="57"/>
      <c r="L249" s="57"/>
      <c r="M249" s="57"/>
      <c r="N249" s="57"/>
      <c r="O249" s="57"/>
      <c r="P249" s="57"/>
      <c r="Q249" s="57"/>
      <c r="R249" s="57"/>
      <c r="S249" s="57"/>
      <c r="T249" s="57"/>
    </row>
    <row r="250" spans="2:20" ht="18" x14ac:dyDescent="0.25">
      <c r="B250" s="57" t="s">
        <v>313</v>
      </c>
      <c r="C250" s="57"/>
      <c r="D250" s="57"/>
      <c r="E250" s="57"/>
      <c r="F250" s="57"/>
      <c r="G250" s="57"/>
      <c r="H250" s="57"/>
      <c r="I250" s="57"/>
      <c r="J250" s="57"/>
      <c r="K250" s="57"/>
      <c r="L250" s="57"/>
      <c r="M250" s="57"/>
      <c r="N250" s="57"/>
      <c r="O250" s="57"/>
      <c r="P250" s="57"/>
      <c r="Q250" s="57"/>
      <c r="R250" s="57"/>
      <c r="S250" s="57"/>
      <c r="T250" s="57"/>
    </row>
    <row r="251" spans="2:20" ht="18" x14ac:dyDescent="0.25">
      <c r="B251" s="57" t="s">
        <v>312</v>
      </c>
      <c r="C251" s="57"/>
      <c r="D251" s="57"/>
      <c r="E251" s="57"/>
      <c r="F251" s="57"/>
      <c r="G251" s="57"/>
      <c r="H251" s="57"/>
      <c r="I251" s="57"/>
      <c r="J251" s="57"/>
      <c r="K251" s="57"/>
      <c r="L251" s="57"/>
      <c r="M251" s="57"/>
      <c r="N251" s="57"/>
      <c r="O251" s="57"/>
      <c r="P251" s="57"/>
      <c r="Q251" s="57"/>
      <c r="R251" s="57"/>
      <c r="S251" s="57"/>
      <c r="T251" s="57"/>
    </row>
    <row r="252" spans="2:20" ht="18" x14ac:dyDescent="0.25">
      <c r="B252" s="57" t="s">
        <v>314</v>
      </c>
      <c r="C252" s="57"/>
      <c r="D252" s="57"/>
      <c r="E252" s="57"/>
      <c r="F252" s="57"/>
      <c r="G252" s="57"/>
      <c r="H252" s="57"/>
      <c r="I252" s="57"/>
      <c r="J252" s="57"/>
      <c r="K252" s="57"/>
      <c r="L252" s="57"/>
      <c r="M252" s="57"/>
      <c r="N252" s="57"/>
      <c r="O252" s="57"/>
      <c r="P252" s="57"/>
      <c r="Q252" s="57"/>
      <c r="R252" s="57"/>
      <c r="S252" s="57"/>
      <c r="T252" s="57"/>
    </row>
    <row r="253" spans="2:20" ht="18" x14ac:dyDescent="0.25">
      <c r="B253" s="56"/>
      <c r="C253" s="56"/>
      <c r="D253" s="56"/>
      <c r="E253" s="56"/>
      <c r="F253" s="56"/>
      <c r="G253" s="56"/>
      <c r="H253" s="56"/>
      <c r="I253" s="56"/>
      <c r="J253" s="56"/>
      <c r="K253" s="56"/>
      <c r="L253" s="56"/>
      <c r="M253" s="56"/>
      <c r="N253" s="56"/>
      <c r="O253" s="56"/>
      <c r="P253" s="56"/>
      <c r="Q253" s="56"/>
      <c r="R253" s="56"/>
      <c r="S253" s="56"/>
      <c r="T253" s="56"/>
    </row>
    <row r="254" spans="2:20" x14ac:dyDescent="0.25">
      <c r="B254" s="58"/>
      <c r="C254" s="58"/>
      <c r="D254" s="59"/>
      <c r="E254" s="59"/>
      <c r="F254" s="59"/>
      <c r="G254" s="59"/>
      <c r="H254" s="59"/>
      <c r="I254" s="59"/>
      <c r="J254" s="59"/>
      <c r="K254" s="59"/>
      <c r="L254" s="59"/>
      <c r="M254" s="59"/>
      <c r="N254" s="59"/>
      <c r="O254" s="59"/>
      <c r="P254" s="58"/>
      <c r="Q254" s="59"/>
      <c r="R254" s="59"/>
      <c r="S254" s="59"/>
      <c r="T254" s="58"/>
    </row>
  </sheetData>
  <mergeCells count="34">
    <mergeCell ref="B241:T241"/>
    <mergeCell ref="B252:T252"/>
    <mergeCell ref="B253:T253"/>
    <mergeCell ref="B242:T242"/>
    <mergeCell ref="B244:T244"/>
    <mergeCell ref="B245:T245"/>
    <mergeCell ref="B248:T248"/>
    <mergeCell ref="B250:T250"/>
    <mergeCell ref="B243:T243"/>
    <mergeCell ref="B246:T246"/>
    <mergeCell ref="B247:T247"/>
    <mergeCell ref="B249:T249"/>
    <mergeCell ref="B251:T251"/>
    <mergeCell ref="B237:T237"/>
    <mergeCell ref="B238:T238"/>
    <mergeCell ref="B239:T239"/>
    <mergeCell ref="B240:T240"/>
    <mergeCell ref="B233:T233"/>
    <mergeCell ref="B234:T234"/>
    <mergeCell ref="B235:T235"/>
    <mergeCell ref="B236:T236"/>
    <mergeCell ref="B232:T232"/>
    <mergeCell ref="S5:T5"/>
    <mergeCell ref="Q7:T7"/>
    <mergeCell ref="E6:T6"/>
    <mergeCell ref="O5:P5"/>
    <mergeCell ref="B3:P3"/>
    <mergeCell ref="I7:L7"/>
    <mergeCell ref="M7:P7"/>
    <mergeCell ref="A6:A8"/>
    <mergeCell ref="B6:B8"/>
    <mergeCell ref="C6:C8"/>
    <mergeCell ref="D6:D8"/>
    <mergeCell ref="E7:H7"/>
  </mergeCells>
  <printOptions horizontalCentered="1"/>
  <pageMargins left="0.11811023622047245" right="0.11811023622047245" top="0.15748031496062992" bottom="0.15748031496062992" header="0" footer="0"/>
  <pageSetup paperSize="9" scale="35" fitToHeight="500" orientation="landscape" horizont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35"/>
  <sheetViews>
    <sheetView tabSelected="1" workbookViewId="0">
      <selection activeCell="D80" sqref="D80"/>
    </sheetView>
  </sheetViews>
  <sheetFormatPr defaultColWidth="9.140625" defaultRowHeight="15" x14ac:dyDescent="0.25"/>
  <cols>
    <col min="1" max="1" width="4" style="27" customWidth="1"/>
    <col min="2" max="2" width="11.42578125" style="29" customWidth="1"/>
    <col min="3" max="3" width="13" style="29" customWidth="1"/>
    <col min="4" max="4" width="77.7109375" style="28" customWidth="1"/>
    <col min="5" max="5" width="16" style="28" customWidth="1"/>
    <col min="6" max="6" width="17" style="28" customWidth="1"/>
    <col min="7" max="8" width="14.85546875" style="28" customWidth="1"/>
    <col min="9" max="9" width="16" style="28" customWidth="1"/>
    <col min="10" max="10" width="17.5703125" style="28" customWidth="1"/>
    <col min="11" max="11" width="14.85546875" style="28" customWidth="1"/>
    <col min="12" max="12" width="14.140625" style="29" customWidth="1"/>
    <col min="13" max="13" width="17.85546875" style="28" customWidth="1"/>
    <col min="14" max="14" width="16.7109375" style="28" customWidth="1"/>
    <col min="15" max="15" width="14.85546875" style="28" customWidth="1"/>
    <col min="16" max="16" width="14.140625" style="29" customWidth="1"/>
    <col min="17" max="17" width="17.85546875" style="28" customWidth="1"/>
    <col min="18" max="18" width="16.7109375" style="28" customWidth="1"/>
    <col min="19" max="19" width="14.85546875" style="28" customWidth="1"/>
    <col min="20" max="20" width="14.140625" style="29" customWidth="1"/>
    <col min="21" max="16384" width="9.140625" style="28"/>
  </cols>
  <sheetData>
    <row r="3" spans="1:20" ht="21" x14ac:dyDescent="0.25">
      <c r="B3" s="55" t="s">
        <v>278</v>
      </c>
      <c r="C3" s="55"/>
      <c r="D3" s="55"/>
      <c r="E3" s="55"/>
      <c r="F3" s="55"/>
      <c r="G3" s="55"/>
      <c r="H3" s="55"/>
      <c r="I3" s="55"/>
      <c r="J3" s="55"/>
      <c r="K3" s="55"/>
      <c r="L3" s="55"/>
      <c r="M3" s="55"/>
      <c r="N3" s="55"/>
      <c r="O3" s="55"/>
      <c r="P3" s="55"/>
      <c r="T3" s="28"/>
    </row>
    <row r="4" spans="1:20" x14ac:dyDescent="0.25">
      <c r="O4" s="30"/>
      <c r="S4" s="30"/>
    </row>
    <row r="5" spans="1:20" ht="18" x14ac:dyDescent="0.25">
      <c r="G5" s="30"/>
      <c r="K5" s="30"/>
      <c r="O5" s="52"/>
      <c r="P5" s="52"/>
      <c r="S5" s="52" t="s">
        <v>66</v>
      </c>
      <c r="T5" s="52"/>
    </row>
    <row r="6" spans="1:20" ht="18" x14ac:dyDescent="0.25">
      <c r="A6" s="45"/>
      <c r="B6" s="46" t="s">
        <v>0</v>
      </c>
      <c r="C6" s="46" t="s">
        <v>1</v>
      </c>
      <c r="D6" s="46" t="s">
        <v>2</v>
      </c>
      <c r="E6" s="53"/>
      <c r="F6" s="54"/>
      <c r="G6" s="54"/>
      <c r="H6" s="54"/>
      <c r="I6" s="54"/>
      <c r="J6" s="54"/>
      <c r="K6" s="54"/>
      <c r="L6" s="54"/>
      <c r="M6" s="54"/>
      <c r="N6" s="54"/>
      <c r="O6" s="54"/>
      <c r="P6" s="54"/>
      <c r="Q6" s="54"/>
      <c r="R6" s="54"/>
      <c r="S6" s="54"/>
      <c r="T6" s="54"/>
    </row>
    <row r="7" spans="1:20" ht="18" x14ac:dyDescent="0.25">
      <c r="A7" s="45"/>
      <c r="B7" s="47"/>
      <c r="C7" s="47"/>
      <c r="D7" s="47"/>
      <c r="E7" s="49" t="s">
        <v>3</v>
      </c>
      <c r="F7" s="50"/>
      <c r="G7" s="50"/>
      <c r="H7" s="51"/>
      <c r="I7" s="49" t="s">
        <v>60</v>
      </c>
      <c r="J7" s="50"/>
      <c r="K7" s="50"/>
      <c r="L7" s="51"/>
      <c r="M7" s="49" t="s">
        <v>64</v>
      </c>
      <c r="N7" s="50"/>
      <c r="O7" s="50"/>
      <c r="P7" s="51"/>
      <c r="Q7" s="49" t="s">
        <v>277</v>
      </c>
      <c r="R7" s="50"/>
      <c r="S7" s="50"/>
      <c r="T7" s="51"/>
    </row>
    <row r="8" spans="1:20" ht="105" x14ac:dyDescent="0.25">
      <c r="A8" s="45"/>
      <c r="B8" s="48"/>
      <c r="C8" s="48"/>
      <c r="D8" s="48"/>
      <c r="E8" s="2" t="s">
        <v>4</v>
      </c>
      <c r="F8" s="31" t="s">
        <v>5</v>
      </c>
      <c r="G8" s="31" t="s">
        <v>6</v>
      </c>
      <c r="H8" s="31" t="s">
        <v>7</v>
      </c>
      <c r="I8" s="2" t="s">
        <v>4</v>
      </c>
      <c r="J8" s="31" t="s">
        <v>5</v>
      </c>
      <c r="K8" s="31" t="s">
        <v>6</v>
      </c>
      <c r="L8" s="31" t="s">
        <v>7</v>
      </c>
      <c r="M8" s="2" t="s">
        <v>4</v>
      </c>
      <c r="N8" s="31" t="s">
        <v>5</v>
      </c>
      <c r="O8" s="31" t="s">
        <v>6</v>
      </c>
      <c r="P8" s="31" t="s">
        <v>7</v>
      </c>
      <c r="Q8" s="2" t="s">
        <v>4</v>
      </c>
      <c r="R8" s="31" t="s">
        <v>5</v>
      </c>
      <c r="S8" s="31" t="s">
        <v>6</v>
      </c>
      <c r="T8" s="31" t="s">
        <v>7</v>
      </c>
    </row>
    <row r="9" spans="1:20" ht="20.25" x14ac:dyDescent="0.25">
      <c r="B9" s="19" t="s">
        <v>10</v>
      </c>
      <c r="C9" s="20"/>
      <c r="D9" s="21" t="s">
        <v>11</v>
      </c>
      <c r="E9" s="22">
        <f>SUM(F9:H9)</f>
        <v>1118310.3500000001</v>
      </c>
      <c r="F9" s="22">
        <f>F13+F17+F127+F226</f>
        <v>1118210.3500000001</v>
      </c>
      <c r="G9" s="22">
        <f t="shared" ref="F9:I12" si="0">G13+G17+G127+G226</f>
        <v>0</v>
      </c>
      <c r="H9" s="22">
        <f t="shared" si="0"/>
        <v>100</v>
      </c>
      <c r="I9" s="22">
        <f t="shared" ref="I9:I49" si="1">SUM(J9:L9)</f>
        <v>1142985.80375</v>
      </c>
      <c r="J9" s="22">
        <f>J13+J17+J127+J226</f>
        <v>1142885.80375</v>
      </c>
      <c r="K9" s="22">
        <f t="shared" ref="J9:M12" si="2">K13+K17+K127+K226</f>
        <v>0</v>
      </c>
      <c r="L9" s="22">
        <f t="shared" si="2"/>
        <v>100</v>
      </c>
      <c r="M9" s="22">
        <f t="shared" ref="M9:M49" si="3">SUM(N9:P9)</f>
        <v>1170166.1645</v>
      </c>
      <c r="N9" s="22">
        <f>N13+N17+N127+N226</f>
        <v>1170066.1645</v>
      </c>
      <c r="O9" s="22">
        <f t="shared" ref="N9:Q12" si="4">O13+O17+O127+O226</f>
        <v>0</v>
      </c>
      <c r="P9" s="22">
        <f t="shared" si="4"/>
        <v>100</v>
      </c>
      <c r="Q9" s="22">
        <f t="shared" ref="Q9:Q69" si="5">SUM(R9:T9)</f>
        <v>1198752.8494812502</v>
      </c>
      <c r="R9" s="22">
        <f>R13+R17+R127+R226</f>
        <v>1198652.8494812502</v>
      </c>
      <c r="S9" s="22">
        <f t="shared" ref="R9:U12" si="6">S13+S17+S127+S226</f>
        <v>0</v>
      </c>
      <c r="T9" s="22">
        <f t="shared" si="6"/>
        <v>100</v>
      </c>
    </row>
    <row r="10" spans="1:20" s="8" customFormat="1" ht="20.25" x14ac:dyDescent="0.25">
      <c r="A10" s="3"/>
      <c r="B10" s="4"/>
      <c r="C10" s="5"/>
      <c r="D10" s="6" t="s">
        <v>61</v>
      </c>
      <c r="E10" s="7">
        <f t="shared" ref="E10:E49" si="7">SUM(F10:H10)</f>
        <v>3690</v>
      </c>
      <c r="F10" s="7">
        <f t="shared" si="0"/>
        <v>3690</v>
      </c>
      <c r="G10" s="7">
        <f t="shared" si="0"/>
        <v>0</v>
      </c>
      <c r="H10" s="7">
        <f t="shared" si="0"/>
        <v>0</v>
      </c>
      <c r="I10" s="7">
        <f t="shared" si="1"/>
        <v>3690</v>
      </c>
      <c r="J10" s="7">
        <f t="shared" si="2"/>
        <v>3690</v>
      </c>
      <c r="K10" s="7">
        <f t="shared" si="2"/>
        <v>0</v>
      </c>
      <c r="L10" s="7">
        <f t="shared" si="2"/>
        <v>0</v>
      </c>
      <c r="M10" s="7">
        <f t="shared" si="3"/>
        <v>3690</v>
      </c>
      <c r="N10" s="7">
        <f t="shared" si="4"/>
        <v>3690</v>
      </c>
      <c r="O10" s="7">
        <f t="shared" si="4"/>
        <v>0</v>
      </c>
      <c r="P10" s="7">
        <f t="shared" si="4"/>
        <v>0</v>
      </c>
      <c r="Q10" s="7">
        <f t="shared" si="5"/>
        <v>3690</v>
      </c>
      <c r="R10" s="7">
        <f t="shared" si="6"/>
        <v>3690</v>
      </c>
      <c r="S10" s="7">
        <f t="shared" si="6"/>
        <v>0</v>
      </c>
      <c r="T10" s="7">
        <f t="shared" si="6"/>
        <v>0</v>
      </c>
    </row>
    <row r="11" spans="1:20" s="8" customFormat="1" ht="20.25" x14ac:dyDescent="0.25">
      <c r="A11" s="3"/>
      <c r="B11" s="4"/>
      <c r="C11" s="5"/>
      <c r="D11" s="6" t="s">
        <v>62</v>
      </c>
      <c r="E11" s="32">
        <f t="shared" si="7"/>
        <v>0</v>
      </c>
      <c r="F11" s="32">
        <f t="shared" si="0"/>
        <v>0</v>
      </c>
      <c r="G11" s="32">
        <f t="shared" si="0"/>
        <v>0</v>
      </c>
      <c r="H11" s="32">
        <f t="shared" si="0"/>
        <v>0</v>
      </c>
      <c r="I11" s="32">
        <f t="shared" si="1"/>
        <v>0</v>
      </c>
      <c r="J11" s="32">
        <f t="shared" si="2"/>
        <v>0</v>
      </c>
      <c r="K11" s="32">
        <f t="shared" si="2"/>
        <v>0</v>
      </c>
      <c r="L11" s="32">
        <f t="shared" si="2"/>
        <v>0</v>
      </c>
      <c r="M11" s="32">
        <f t="shared" si="3"/>
        <v>0</v>
      </c>
      <c r="N11" s="32">
        <f t="shared" si="4"/>
        <v>0</v>
      </c>
      <c r="O11" s="32">
        <f t="shared" si="4"/>
        <v>0</v>
      </c>
      <c r="P11" s="32">
        <f t="shared" si="4"/>
        <v>0</v>
      </c>
      <c r="Q11" s="32">
        <f t="shared" si="5"/>
        <v>0</v>
      </c>
      <c r="R11" s="32">
        <f t="shared" si="6"/>
        <v>0</v>
      </c>
      <c r="S11" s="32">
        <f t="shared" si="6"/>
        <v>0</v>
      </c>
      <c r="T11" s="32">
        <f t="shared" si="6"/>
        <v>0</v>
      </c>
    </row>
    <row r="12" spans="1:20" s="8" customFormat="1" ht="20.25" x14ac:dyDescent="0.25">
      <c r="A12" s="3"/>
      <c r="B12" s="4"/>
      <c r="C12" s="5"/>
      <c r="D12" s="6" t="s">
        <v>63</v>
      </c>
      <c r="E12" s="32">
        <f t="shared" si="7"/>
        <v>3690</v>
      </c>
      <c r="F12" s="32">
        <f t="shared" si="0"/>
        <v>3690</v>
      </c>
      <c r="G12" s="32">
        <f t="shared" si="0"/>
        <v>0</v>
      </c>
      <c r="H12" s="32">
        <f t="shared" si="0"/>
        <v>0</v>
      </c>
      <c r="I12" s="32">
        <f t="shared" si="1"/>
        <v>3690</v>
      </c>
      <c r="J12" s="32">
        <f t="shared" si="2"/>
        <v>3690</v>
      </c>
      <c r="K12" s="32">
        <f t="shared" si="2"/>
        <v>0</v>
      </c>
      <c r="L12" s="32">
        <f t="shared" si="2"/>
        <v>0</v>
      </c>
      <c r="M12" s="32">
        <f t="shared" si="3"/>
        <v>3690</v>
      </c>
      <c r="N12" s="32">
        <f t="shared" si="4"/>
        <v>3690</v>
      </c>
      <c r="O12" s="32">
        <f t="shared" si="4"/>
        <v>0</v>
      </c>
      <c r="P12" s="32">
        <f t="shared" si="4"/>
        <v>0</v>
      </c>
      <c r="Q12" s="32">
        <f t="shared" si="5"/>
        <v>3690</v>
      </c>
      <c r="R12" s="32">
        <f t="shared" si="6"/>
        <v>3690</v>
      </c>
      <c r="S12" s="32">
        <f t="shared" si="6"/>
        <v>0</v>
      </c>
      <c r="T12" s="32">
        <f t="shared" si="6"/>
        <v>0</v>
      </c>
    </row>
    <row r="13" spans="1:20" ht="18" x14ac:dyDescent="0.25">
      <c r="B13" s="15" t="s">
        <v>12</v>
      </c>
      <c r="C13" s="16"/>
      <c r="D13" s="17" t="s">
        <v>13</v>
      </c>
      <c r="E13" s="14">
        <f t="shared" si="7"/>
        <v>800000</v>
      </c>
      <c r="F13" s="14">
        <v>800000</v>
      </c>
      <c r="G13" s="14">
        <v>0</v>
      </c>
      <c r="H13" s="14">
        <v>0</v>
      </c>
      <c r="I13" s="14">
        <f t="shared" si="1"/>
        <v>800000</v>
      </c>
      <c r="J13" s="14">
        <v>800000</v>
      </c>
      <c r="K13" s="14">
        <v>0</v>
      </c>
      <c r="L13" s="14">
        <v>0</v>
      </c>
      <c r="M13" s="14">
        <f t="shared" si="3"/>
        <v>800000</v>
      </c>
      <c r="N13" s="14">
        <v>800000</v>
      </c>
      <c r="O13" s="14">
        <v>0</v>
      </c>
      <c r="P13" s="14">
        <v>0</v>
      </c>
      <c r="Q13" s="14">
        <f t="shared" si="5"/>
        <v>800000</v>
      </c>
      <c r="R13" s="14">
        <v>800000</v>
      </c>
      <c r="S13" s="14">
        <v>0</v>
      </c>
      <c r="T13" s="14">
        <v>0</v>
      </c>
    </row>
    <row r="14" spans="1:20" ht="18" x14ac:dyDescent="0.25">
      <c r="B14" s="9"/>
      <c r="C14" s="10"/>
      <c r="D14" s="11" t="s">
        <v>61</v>
      </c>
      <c r="E14" s="12">
        <f t="shared" si="7"/>
        <v>315</v>
      </c>
      <c r="F14" s="12">
        <f>SUM(F15:F16)</f>
        <v>315</v>
      </c>
      <c r="G14" s="12">
        <f t="shared" ref="G14:L14" si="8">SUM(G15:G16)</f>
        <v>0</v>
      </c>
      <c r="H14" s="12">
        <f t="shared" si="8"/>
        <v>0</v>
      </c>
      <c r="I14" s="12">
        <f t="shared" si="1"/>
        <v>315</v>
      </c>
      <c r="J14" s="12">
        <f t="shared" si="8"/>
        <v>315</v>
      </c>
      <c r="K14" s="12">
        <f t="shared" si="8"/>
        <v>0</v>
      </c>
      <c r="L14" s="12">
        <f t="shared" si="8"/>
        <v>0</v>
      </c>
      <c r="M14" s="12">
        <f t="shared" si="3"/>
        <v>315</v>
      </c>
      <c r="N14" s="12">
        <f t="shared" ref="N14:P14" si="9">SUM(N15:N16)</f>
        <v>315</v>
      </c>
      <c r="O14" s="12">
        <f t="shared" si="9"/>
        <v>0</v>
      </c>
      <c r="P14" s="12">
        <f t="shared" si="9"/>
        <v>0</v>
      </c>
      <c r="Q14" s="12">
        <f t="shared" si="5"/>
        <v>315</v>
      </c>
      <c r="R14" s="12">
        <f t="shared" ref="R14:T14" si="10">SUM(R15:R16)</f>
        <v>315</v>
      </c>
      <c r="S14" s="12">
        <f t="shared" si="10"/>
        <v>0</v>
      </c>
      <c r="T14" s="12">
        <f t="shared" si="10"/>
        <v>0</v>
      </c>
    </row>
    <row r="15" spans="1:20" ht="18" x14ac:dyDescent="0.25">
      <c r="B15" s="9"/>
      <c r="C15" s="10"/>
      <c r="D15" s="11" t="s">
        <v>242</v>
      </c>
      <c r="E15" s="12">
        <f t="shared" si="7"/>
        <v>0</v>
      </c>
      <c r="F15" s="12">
        <v>0</v>
      </c>
      <c r="G15" s="12">
        <v>0</v>
      </c>
      <c r="H15" s="12">
        <v>0</v>
      </c>
      <c r="I15" s="12">
        <f t="shared" si="1"/>
        <v>0</v>
      </c>
      <c r="J15" s="12">
        <v>0</v>
      </c>
      <c r="K15" s="12">
        <v>0</v>
      </c>
      <c r="L15" s="12">
        <v>0</v>
      </c>
      <c r="M15" s="12">
        <f t="shared" si="3"/>
        <v>0</v>
      </c>
      <c r="N15" s="12">
        <v>0</v>
      </c>
      <c r="O15" s="12">
        <v>0</v>
      </c>
      <c r="P15" s="12">
        <v>0</v>
      </c>
      <c r="Q15" s="12">
        <f t="shared" si="5"/>
        <v>0</v>
      </c>
      <c r="R15" s="12">
        <v>0</v>
      </c>
      <c r="S15" s="12">
        <v>0</v>
      </c>
      <c r="T15" s="12">
        <v>0</v>
      </c>
    </row>
    <row r="16" spans="1:20" ht="18" x14ac:dyDescent="0.25">
      <c r="B16" s="9"/>
      <c r="C16" s="10"/>
      <c r="D16" s="11" t="s">
        <v>65</v>
      </c>
      <c r="E16" s="12">
        <f>SUM(F16:H16)</f>
        <v>315</v>
      </c>
      <c r="F16" s="12">
        <v>315</v>
      </c>
      <c r="G16" s="12">
        <v>0</v>
      </c>
      <c r="H16" s="12">
        <v>0</v>
      </c>
      <c r="I16" s="12">
        <f t="shared" si="1"/>
        <v>315</v>
      </c>
      <c r="J16" s="12">
        <v>315</v>
      </c>
      <c r="K16" s="12">
        <v>0</v>
      </c>
      <c r="L16" s="12">
        <v>0</v>
      </c>
      <c r="M16" s="12">
        <f t="shared" si="3"/>
        <v>315</v>
      </c>
      <c r="N16" s="12">
        <v>315</v>
      </c>
      <c r="O16" s="12">
        <v>0</v>
      </c>
      <c r="P16" s="12">
        <v>0</v>
      </c>
      <c r="Q16" s="12">
        <f t="shared" si="5"/>
        <v>315</v>
      </c>
      <c r="R16" s="12">
        <v>315</v>
      </c>
      <c r="S16" s="12">
        <v>0</v>
      </c>
      <c r="T16" s="12">
        <v>0</v>
      </c>
    </row>
    <row r="17" spans="2:20" ht="17.25" x14ac:dyDescent="0.25">
      <c r="B17" s="23" t="s">
        <v>14</v>
      </c>
      <c r="C17" s="24"/>
      <c r="D17" s="25" t="s">
        <v>9</v>
      </c>
      <c r="E17" s="26">
        <f>SUM(F17:H17)</f>
        <v>108290.25</v>
      </c>
      <c r="F17" s="26">
        <f>F21+F31+F41+F50+F57+F63+F76+F87+F97+F108+F119</f>
        <v>108290.25</v>
      </c>
      <c r="G17" s="26">
        <f>G21+G31+G41+G50+G57+G63+G63+G76+G87+G97+G108+G119</f>
        <v>0</v>
      </c>
      <c r="H17" s="26">
        <f>H21+H31+H41+H50+H57+H63+H63+H76+H87+H97+H108+H119</f>
        <v>0</v>
      </c>
      <c r="I17" s="26">
        <f t="shared" si="1"/>
        <v>115247.3</v>
      </c>
      <c r="J17" s="26">
        <f>J21+J31+J41+J50+J57+J63+J76+J87+J97+J108+J119</f>
        <v>115247.3</v>
      </c>
      <c r="K17" s="26">
        <f>K21+K31+K41+K50+K57+K63+K63+K76+K87+K97+K108+K119</f>
        <v>0</v>
      </c>
      <c r="L17" s="26">
        <f>L21+L31+L41+L50+L57+L63+L63+L76+L87+L97+L108+L119</f>
        <v>0</v>
      </c>
      <c r="M17" s="26">
        <f t="shared" si="3"/>
        <v>123803.916</v>
      </c>
      <c r="N17" s="26">
        <f>N21+N31+N41+N50+N57+N63+N76+N87+N97+N108+N119</f>
        <v>123803.916</v>
      </c>
      <c r="O17" s="26">
        <f>O21+O31+O41+O50+O57+O63+O63+O76+O87+O97+O108+O119</f>
        <v>0</v>
      </c>
      <c r="P17" s="26">
        <f>P21+P31+P41+P50+P57+P63+P63+P76+P87+P97+P108+P119</f>
        <v>0</v>
      </c>
      <c r="Q17" s="26">
        <f t="shared" si="5"/>
        <v>131656.5626</v>
      </c>
      <c r="R17" s="26">
        <f>R21+R31+R41+R50+R57+R63+R76+R87+R97+R108+R119</f>
        <v>131656.5626</v>
      </c>
      <c r="S17" s="26">
        <f>S21+S31+S41+S50+S57+S63+S63+S76+S87+S97+S108+S119</f>
        <v>0</v>
      </c>
      <c r="T17" s="26">
        <f>T21+T31+T41+T50+T57+T63+T63+T76+T87+T97+T108+T119</f>
        <v>0</v>
      </c>
    </row>
    <row r="18" spans="2:20" ht="18" x14ac:dyDescent="0.25">
      <c r="B18" s="9"/>
      <c r="C18" s="10"/>
      <c r="D18" s="11" t="s">
        <v>61</v>
      </c>
      <c r="E18" s="12">
        <f t="shared" si="7"/>
        <v>80</v>
      </c>
      <c r="F18" s="12">
        <f>SUM(F19:F20)</f>
        <v>80</v>
      </c>
      <c r="G18" s="12">
        <f t="shared" ref="G18:H18" si="11">SUM(G19:G20)</f>
        <v>0</v>
      </c>
      <c r="H18" s="12">
        <f t="shared" si="11"/>
        <v>0</v>
      </c>
      <c r="I18" s="12">
        <f t="shared" si="1"/>
        <v>80</v>
      </c>
      <c r="J18" s="12">
        <f t="shared" ref="J18:L18" si="12">SUM(J19:J20)</f>
        <v>80</v>
      </c>
      <c r="K18" s="12">
        <f t="shared" si="12"/>
        <v>0</v>
      </c>
      <c r="L18" s="12">
        <f t="shared" si="12"/>
        <v>0</v>
      </c>
      <c r="M18" s="12">
        <f t="shared" si="3"/>
        <v>80</v>
      </c>
      <c r="N18" s="12">
        <f t="shared" ref="N18:P18" si="13">SUM(N19:N20)</f>
        <v>80</v>
      </c>
      <c r="O18" s="12">
        <f t="shared" si="13"/>
        <v>0</v>
      </c>
      <c r="P18" s="12">
        <f t="shared" si="13"/>
        <v>0</v>
      </c>
      <c r="Q18" s="12">
        <f t="shared" si="5"/>
        <v>80</v>
      </c>
      <c r="R18" s="12">
        <f>SUM(R19:R20)</f>
        <v>80</v>
      </c>
      <c r="S18" s="12">
        <f t="shared" ref="S18:T18" si="14">SUM(S19:S20)</f>
        <v>0</v>
      </c>
      <c r="T18" s="12">
        <f t="shared" si="14"/>
        <v>0</v>
      </c>
    </row>
    <row r="19" spans="2:20" ht="18" x14ac:dyDescent="0.25">
      <c r="B19" s="9"/>
      <c r="C19" s="10"/>
      <c r="D19" s="11" t="s">
        <v>242</v>
      </c>
      <c r="E19" s="12">
        <f t="shared" si="7"/>
        <v>0</v>
      </c>
      <c r="F19" s="12">
        <v>0</v>
      </c>
      <c r="G19" s="12">
        <v>0</v>
      </c>
      <c r="H19" s="12">
        <v>0</v>
      </c>
      <c r="I19" s="12">
        <f t="shared" si="1"/>
        <v>0</v>
      </c>
      <c r="J19" s="12">
        <v>0</v>
      </c>
      <c r="K19" s="12">
        <v>0</v>
      </c>
      <c r="L19" s="12">
        <v>0</v>
      </c>
      <c r="M19" s="12">
        <f t="shared" si="3"/>
        <v>0</v>
      </c>
      <c r="N19" s="12">
        <v>0</v>
      </c>
      <c r="O19" s="12">
        <v>0</v>
      </c>
      <c r="P19" s="12">
        <v>0</v>
      </c>
      <c r="Q19" s="12">
        <f t="shared" si="5"/>
        <v>0</v>
      </c>
      <c r="R19" s="12">
        <v>0</v>
      </c>
      <c r="S19" s="12">
        <v>0</v>
      </c>
      <c r="T19" s="12">
        <v>0</v>
      </c>
    </row>
    <row r="20" spans="2:20" ht="18" x14ac:dyDescent="0.25">
      <c r="B20" s="9"/>
      <c r="C20" s="10"/>
      <c r="D20" s="11" t="s">
        <v>65</v>
      </c>
      <c r="E20" s="13">
        <f>SUM(F20:H20)</f>
        <v>80</v>
      </c>
      <c r="F20" s="13">
        <f>F24+F34+F60+F44+F53+F66+F79+F90+F100+F111+F122</f>
        <v>80</v>
      </c>
      <c r="G20" s="13">
        <f>G24+G34+G60+G44+G53+G66+G79+G90+G100+G111+G122</f>
        <v>0</v>
      </c>
      <c r="H20" s="13">
        <f>H24+H34+H60+H44+H53+H66+H79+H90+H100+H111+H122</f>
        <v>0</v>
      </c>
      <c r="I20" s="13">
        <f>SUM(J20:L20)</f>
        <v>80</v>
      </c>
      <c r="J20" s="13">
        <f>J24+J34+J60+J44+J53+J66+J79+J90+J100+J111+J122</f>
        <v>80</v>
      </c>
      <c r="K20" s="13">
        <f>K24+K34+K60+K44+K53+K66+K79+K90+K100+K111+K122</f>
        <v>0</v>
      </c>
      <c r="L20" s="13">
        <f>L24+L34+L60+L44+L53+L66+L79+L90+L100+L111+L122</f>
        <v>0</v>
      </c>
      <c r="M20" s="13">
        <f>SUM(N20:P20)</f>
        <v>80</v>
      </c>
      <c r="N20" s="13">
        <f>N24+N34+N60+N44+N53+N66+N79+N90+N100+N111+N122</f>
        <v>80</v>
      </c>
      <c r="O20" s="13">
        <f>O24+O34+O60+O44+O53+O66+O79+O90+O100+O111+O122</f>
        <v>0</v>
      </c>
      <c r="P20" s="13">
        <f>P24+P34+P60+P44+P53+P66+P79+P90+P100+P111+P122</f>
        <v>0</v>
      </c>
      <c r="Q20" s="13">
        <f>SUM(R20:T20)</f>
        <v>80</v>
      </c>
      <c r="R20" s="13">
        <f>R24+R34+R60+R44+R53+R66+R79+R90+R100+R111+R122</f>
        <v>80</v>
      </c>
      <c r="S20" s="13">
        <f>S24+S34+S60+S44+S53+S66+S79+S90+S100+S111+S122</f>
        <v>0</v>
      </c>
      <c r="T20" s="13">
        <f>T24+T34+T60+T44+T53+T66+T79+T90+T100+T111+T122</f>
        <v>0</v>
      </c>
    </row>
    <row r="21" spans="2:20" ht="31.5" x14ac:dyDescent="0.25">
      <c r="B21" s="15" t="s">
        <v>15</v>
      </c>
      <c r="C21" s="16"/>
      <c r="D21" s="17" t="s">
        <v>16</v>
      </c>
      <c r="E21" s="18">
        <f t="shared" si="7"/>
        <v>1830</v>
      </c>
      <c r="F21" s="18">
        <f>F25+F26+F27+F28+F29+F30</f>
        <v>1830</v>
      </c>
      <c r="G21" s="18">
        <f t="shared" ref="G21:H21" si="15">SUM(G25:G28)</f>
        <v>0</v>
      </c>
      <c r="H21" s="18">
        <f t="shared" si="15"/>
        <v>0</v>
      </c>
      <c r="I21" s="18">
        <f t="shared" si="1"/>
        <v>2013</v>
      </c>
      <c r="J21" s="18">
        <f>J25+J26+J27+J28+J29+J30</f>
        <v>2013</v>
      </c>
      <c r="K21" s="18">
        <f t="shared" ref="K21:P21" si="16">SUM(K25:K29)</f>
        <v>0</v>
      </c>
      <c r="L21" s="18">
        <f t="shared" si="16"/>
        <v>0</v>
      </c>
      <c r="M21" s="18">
        <f t="shared" si="3"/>
        <v>2214.3000000000002</v>
      </c>
      <c r="N21" s="18">
        <f>N25+N26+N27+N28+N29+N30</f>
        <v>2214.3000000000002</v>
      </c>
      <c r="O21" s="18">
        <f t="shared" si="16"/>
        <v>0</v>
      </c>
      <c r="P21" s="18">
        <f t="shared" si="16"/>
        <v>0</v>
      </c>
      <c r="Q21" s="18">
        <f t="shared" si="5"/>
        <v>2435.73</v>
      </c>
      <c r="R21" s="18">
        <f>R25+R26+R27+R28+R29+R30</f>
        <v>2435.73</v>
      </c>
      <c r="S21" s="18">
        <f t="shared" ref="S21:T21" si="17">SUM(S25:S29)</f>
        <v>0</v>
      </c>
      <c r="T21" s="18">
        <f t="shared" si="17"/>
        <v>0</v>
      </c>
    </row>
    <row r="22" spans="2:20" ht="18" x14ac:dyDescent="0.25">
      <c r="B22" s="9"/>
      <c r="C22" s="10"/>
      <c r="D22" s="11" t="s">
        <v>61</v>
      </c>
      <c r="E22" s="12">
        <f t="shared" si="7"/>
        <v>0</v>
      </c>
      <c r="F22" s="12">
        <f t="shared" ref="F22:H22" si="18">SUM(F23:F24)</f>
        <v>0</v>
      </c>
      <c r="G22" s="12">
        <f t="shared" si="18"/>
        <v>0</v>
      </c>
      <c r="H22" s="12">
        <f t="shared" si="18"/>
        <v>0</v>
      </c>
      <c r="I22" s="12">
        <f t="shared" si="1"/>
        <v>0</v>
      </c>
      <c r="J22" s="12">
        <f t="shared" ref="J22:L22" si="19">SUM(J23:J24)</f>
        <v>0</v>
      </c>
      <c r="K22" s="12">
        <f t="shared" si="19"/>
        <v>0</v>
      </c>
      <c r="L22" s="12">
        <f t="shared" si="19"/>
        <v>0</v>
      </c>
      <c r="M22" s="12">
        <f t="shared" si="3"/>
        <v>0</v>
      </c>
      <c r="N22" s="12">
        <f t="shared" ref="N22:P22" si="20">SUM(N23:N24)</f>
        <v>0</v>
      </c>
      <c r="O22" s="12">
        <f t="shared" si="20"/>
        <v>0</v>
      </c>
      <c r="P22" s="12">
        <f t="shared" si="20"/>
        <v>0</v>
      </c>
      <c r="Q22" s="12">
        <f t="shared" si="5"/>
        <v>0</v>
      </c>
      <c r="R22" s="12">
        <f t="shared" ref="R22:T22" si="21">SUM(R23:R24)</f>
        <v>0</v>
      </c>
      <c r="S22" s="12">
        <f t="shared" si="21"/>
        <v>0</v>
      </c>
      <c r="T22" s="12">
        <f t="shared" si="21"/>
        <v>0</v>
      </c>
    </row>
    <row r="23" spans="2:20" ht="18" x14ac:dyDescent="0.25">
      <c r="B23" s="9"/>
      <c r="C23" s="10"/>
      <c r="D23" s="11" t="s">
        <v>242</v>
      </c>
      <c r="E23" s="12">
        <f t="shared" si="7"/>
        <v>0</v>
      </c>
      <c r="F23" s="12">
        <v>0</v>
      </c>
      <c r="G23" s="12">
        <v>0</v>
      </c>
      <c r="H23" s="12">
        <v>0</v>
      </c>
      <c r="I23" s="12">
        <f t="shared" si="1"/>
        <v>0</v>
      </c>
      <c r="J23" s="12">
        <v>0</v>
      </c>
      <c r="K23" s="12">
        <v>0</v>
      </c>
      <c r="L23" s="12">
        <v>0</v>
      </c>
      <c r="M23" s="12">
        <f t="shared" si="3"/>
        <v>0</v>
      </c>
      <c r="N23" s="12">
        <v>0</v>
      </c>
      <c r="O23" s="12">
        <v>0</v>
      </c>
      <c r="P23" s="12">
        <v>0</v>
      </c>
      <c r="Q23" s="12">
        <f t="shared" si="5"/>
        <v>0</v>
      </c>
      <c r="R23" s="12">
        <v>0</v>
      </c>
      <c r="S23" s="12">
        <v>0</v>
      </c>
      <c r="T23" s="12">
        <v>0</v>
      </c>
    </row>
    <row r="24" spans="2:20" ht="18" x14ac:dyDescent="0.25">
      <c r="B24" s="9"/>
      <c r="C24" s="10"/>
      <c r="D24" s="11" t="s">
        <v>65</v>
      </c>
      <c r="E24" s="12">
        <f t="shared" si="7"/>
        <v>0</v>
      </c>
      <c r="F24" s="12">
        <v>0</v>
      </c>
      <c r="G24" s="12">
        <v>0</v>
      </c>
      <c r="H24" s="12">
        <v>0</v>
      </c>
      <c r="I24" s="12">
        <f t="shared" si="1"/>
        <v>0</v>
      </c>
      <c r="J24" s="12">
        <v>0</v>
      </c>
      <c r="K24" s="12">
        <v>0</v>
      </c>
      <c r="L24" s="12">
        <v>0</v>
      </c>
      <c r="M24" s="12">
        <f t="shared" si="3"/>
        <v>0</v>
      </c>
      <c r="N24" s="12">
        <v>0</v>
      </c>
      <c r="O24" s="12">
        <v>0</v>
      </c>
      <c r="P24" s="12">
        <v>0</v>
      </c>
      <c r="Q24" s="12">
        <f t="shared" si="5"/>
        <v>0</v>
      </c>
      <c r="R24" s="12">
        <v>0</v>
      </c>
      <c r="S24" s="12">
        <v>0</v>
      </c>
      <c r="T24" s="12">
        <v>0</v>
      </c>
    </row>
    <row r="25" spans="2:20" ht="15.75" x14ac:dyDescent="0.25">
      <c r="B25" s="33"/>
      <c r="C25" s="34" t="s">
        <v>67</v>
      </c>
      <c r="D25" s="35" t="s">
        <v>68</v>
      </c>
      <c r="E25" s="1">
        <f t="shared" si="7"/>
        <v>1074</v>
      </c>
      <c r="F25" s="1">
        <v>1074</v>
      </c>
      <c r="G25" s="12">
        <v>0</v>
      </c>
      <c r="H25" s="12">
        <v>0</v>
      </c>
      <c r="I25" s="1">
        <f t="shared" si="1"/>
        <v>1181.4000000000001</v>
      </c>
      <c r="J25" s="1">
        <v>1181.4000000000001</v>
      </c>
      <c r="K25" s="12">
        <v>0</v>
      </c>
      <c r="L25" s="12">
        <v>0</v>
      </c>
      <c r="M25" s="1">
        <f t="shared" si="3"/>
        <v>1299.54</v>
      </c>
      <c r="N25" s="1">
        <v>1299.54</v>
      </c>
      <c r="O25" s="12">
        <v>0</v>
      </c>
      <c r="P25" s="12">
        <v>0</v>
      </c>
      <c r="Q25" s="1">
        <f t="shared" si="5"/>
        <v>1429.4939999999999</v>
      </c>
      <c r="R25" s="1">
        <v>1429.4939999999999</v>
      </c>
      <c r="S25" s="12">
        <v>0</v>
      </c>
      <c r="T25" s="12">
        <v>0</v>
      </c>
    </row>
    <row r="26" spans="2:20" ht="15.75" x14ac:dyDescent="0.25">
      <c r="B26" s="33"/>
      <c r="C26" s="34" t="s">
        <v>69</v>
      </c>
      <c r="D26" s="36" t="s">
        <v>235</v>
      </c>
      <c r="E26" s="1">
        <f t="shared" si="7"/>
        <v>34</v>
      </c>
      <c r="F26" s="1">
        <v>34</v>
      </c>
      <c r="G26" s="12">
        <v>0</v>
      </c>
      <c r="H26" s="12">
        <v>0</v>
      </c>
      <c r="I26" s="1">
        <f t="shared" si="1"/>
        <v>37.400000000000006</v>
      </c>
      <c r="J26" s="37">
        <v>37.400000000000006</v>
      </c>
      <c r="K26" s="12">
        <v>0</v>
      </c>
      <c r="L26" s="12">
        <v>0</v>
      </c>
      <c r="M26" s="1">
        <f t="shared" si="3"/>
        <v>41.140000000000008</v>
      </c>
      <c r="N26" s="37">
        <v>41.140000000000008</v>
      </c>
      <c r="O26" s="12">
        <v>0</v>
      </c>
      <c r="P26" s="12">
        <v>0</v>
      </c>
      <c r="Q26" s="1">
        <f t="shared" si="5"/>
        <v>45.254000000000012</v>
      </c>
      <c r="R26" s="37">
        <v>45.254000000000012</v>
      </c>
      <c r="S26" s="12">
        <v>0</v>
      </c>
      <c r="T26" s="12">
        <v>0</v>
      </c>
    </row>
    <row r="27" spans="2:20" ht="30" x14ac:dyDescent="0.25">
      <c r="B27" s="33"/>
      <c r="C27" s="34" t="s">
        <v>70</v>
      </c>
      <c r="D27" s="36" t="s">
        <v>71</v>
      </c>
      <c r="E27" s="1">
        <f t="shared" si="7"/>
        <v>161</v>
      </c>
      <c r="F27" s="1">
        <v>161</v>
      </c>
      <c r="G27" s="12">
        <v>0</v>
      </c>
      <c r="H27" s="12">
        <v>0</v>
      </c>
      <c r="I27" s="1">
        <f t="shared" si="1"/>
        <v>177.10000000000002</v>
      </c>
      <c r="J27" s="37">
        <v>177.10000000000002</v>
      </c>
      <c r="K27" s="12">
        <v>0</v>
      </c>
      <c r="L27" s="12">
        <v>0</v>
      </c>
      <c r="M27" s="1">
        <f t="shared" si="3"/>
        <v>194.81000000000003</v>
      </c>
      <c r="N27" s="37">
        <v>194.81000000000003</v>
      </c>
      <c r="O27" s="12">
        <v>0</v>
      </c>
      <c r="P27" s="12">
        <v>0</v>
      </c>
      <c r="Q27" s="1">
        <f t="shared" si="5"/>
        <v>214.29100000000005</v>
      </c>
      <c r="R27" s="37">
        <v>214.29100000000005</v>
      </c>
      <c r="S27" s="12">
        <v>0</v>
      </c>
      <c r="T27" s="12">
        <v>0</v>
      </c>
    </row>
    <row r="28" spans="2:20" ht="15.75" x14ac:dyDescent="0.25">
      <c r="B28" s="33"/>
      <c r="C28" s="34" t="s">
        <v>72</v>
      </c>
      <c r="D28" s="36" t="s">
        <v>73</v>
      </c>
      <c r="E28" s="1">
        <f t="shared" si="7"/>
        <v>416</v>
      </c>
      <c r="F28" s="1">
        <v>416</v>
      </c>
      <c r="G28" s="12">
        <v>0</v>
      </c>
      <c r="H28" s="12">
        <v>0</v>
      </c>
      <c r="I28" s="1">
        <f t="shared" si="1"/>
        <v>457.6</v>
      </c>
      <c r="J28" s="37">
        <v>457.6</v>
      </c>
      <c r="K28" s="12">
        <v>0</v>
      </c>
      <c r="L28" s="12">
        <v>0</v>
      </c>
      <c r="M28" s="1">
        <f t="shared" si="3"/>
        <v>503.36000000000007</v>
      </c>
      <c r="N28" s="37">
        <v>503.36000000000007</v>
      </c>
      <c r="O28" s="12">
        <v>0</v>
      </c>
      <c r="P28" s="12">
        <v>0</v>
      </c>
      <c r="Q28" s="1">
        <f t="shared" si="5"/>
        <v>553.69600000000014</v>
      </c>
      <c r="R28" s="37">
        <v>553.69600000000014</v>
      </c>
      <c r="S28" s="12">
        <v>0</v>
      </c>
      <c r="T28" s="12">
        <v>0</v>
      </c>
    </row>
    <row r="29" spans="2:20" ht="15.75" x14ac:dyDescent="0.25">
      <c r="B29" s="33"/>
      <c r="C29" s="34" t="s">
        <v>74</v>
      </c>
      <c r="D29" s="36" t="s">
        <v>75</v>
      </c>
      <c r="E29" s="1">
        <f t="shared" si="7"/>
        <v>109</v>
      </c>
      <c r="F29" s="1">
        <v>109</v>
      </c>
      <c r="G29" s="12">
        <v>0</v>
      </c>
      <c r="H29" s="12">
        <v>0</v>
      </c>
      <c r="I29" s="1">
        <f t="shared" si="1"/>
        <v>119.9</v>
      </c>
      <c r="J29" s="37">
        <v>119.9</v>
      </c>
      <c r="K29" s="12">
        <v>0</v>
      </c>
      <c r="L29" s="12">
        <v>0</v>
      </c>
      <c r="M29" s="1">
        <f t="shared" si="3"/>
        <v>131.89000000000001</v>
      </c>
      <c r="N29" s="37">
        <v>131.89000000000001</v>
      </c>
      <c r="O29" s="12">
        <v>0</v>
      </c>
      <c r="P29" s="12">
        <v>0</v>
      </c>
      <c r="Q29" s="1">
        <f t="shared" si="5"/>
        <v>145.07900000000004</v>
      </c>
      <c r="R29" s="37">
        <v>145.07900000000004</v>
      </c>
      <c r="S29" s="12">
        <v>0</v>
      </c>
      <c r="T29" s="12">
        <v>0</v>
      </c>
    </row>
    <row r="30" spans="2:20" ht="30" x14ac:dyDescent="0.25">
      <c r="B30" s="33"/>
      <c r="C30" s="34" t="s">
        <v>244</v>
      </c>
      <c r="D30" s="36" t="s">
        <v>243</v>
      </c>
      <c r="E30" s="1">
        <f t="shared" si="7"/>
        <v>36</v>
      </c>
      <c r="F30" s="1">
        <v>36</v>
      </c>
      <c r="G30" s="12">
        <v>0</v>
      </c>
      <c r="H30" s="12">
        <v>0</v>
      </c>
      <c r="I30" s="1">
        <f t="shared" si="1"/>
        <v>39.6</v>
      </c>
      <c r="J30" s="37">
        <v>39.6</v>
      </c>
      <c r="K30" s="12">
        <v>0</v>
      </c>
      <c r="L30" s="12">
        <v>0</v>
      </c>
      <c r="M30" s="1">
        <f t="shared" si="3"/>
        <v>43.56</v>
      </c>
      <c r="N30" s="37">
        <v>43.56</v>
      </c>
      <c r="O30" s="12">
        <v>0</v>
      </c>
      <c r="P30" s="12">
        <v>0</v>
      </c>
      <c r="Q30" s="1">
        <f t="shared" si="5"/>
        <v>47.916000000000004</v>
      </c>
      <c r="R30" s="37">
        <v>47.916000000000004</v>
      </c>
      <c r="S30" s="12">
        <v>0</v>
      </c>
      <c r="T30" s="12">
        <v>0</v>
      </c>
    </row>
    <row r="31" spans="2:20" ht="31.5" x14ac:dyDescent="0.25">
      <c r="B31" s="15" t="s">
        <v>18</v>
      </c>
      <c r="C31" s="16"/>
      <c r="D31" s="17" t="s">
        <v>17</v>
      </c>
      <c r="E31" s="18">
        <f t="shared" si="7"/>
        <v>25718</v>
      </c>
      <c r="F31" s="18">
        <f>F35+F36+F37+F38+F39+F40</f>
        <v>25718</v>
      </c>
      <c r="G31" s="18">
        <f t="shared" ref="G31:P31" si="22">SUM(G35:G39)</f>
        <v>0</v>
      </c>
      <c r="H31" s="18">
        <f t="shared" si="22"/>
        <v>0</v>
      </c>
      <c r="I31" s="18">
        <f t="shared" si="1"/>
        <v>28289.800000000003</v>
      </c>
      <c r="J31" s="18">
        <f>J35+J36+J37+J38+J39+J40</f>
        <v>28289.800000000003</v>
      </c>
      <c r="K31" s="18">
        <f t="shared" si="22"/>
        <v>0</v>
      </c>
      <c r="L31" s="18">
        <f t="shared" si="22"/>
        <v>0</v>
      </c>
      <c r="M31" s="18">
        <f t="shared" si="3"/>
        <v>31118.780000000002</v>
      </c>
      <c r="N31" s="18">
        <f>N35+N36+N37+N38+N39+N40</f>
        <v>31118.780000000002</v>
      </c>
      <c r="O31" s="18">
        <f t="shared" si="22"/>
        <v>0</v>
      </c>
      <c r="P31" s="18">
        <f t="shared" si="22"/>
        <v>0</v>
      </c>
      <c r="Q31" s="18">
        <f t="shared" si="5"/>
        <v>34230.65800000001</v>
      </c>
      <c r="R31" s="18">
        <f>R35+R36+R37+R38+R39+R40</f>
        <v>34230.65800000001</v>
      </c>
      <c r="S31" s="18">
        <f t="shared" ref="S31:T31" si="23">SUM(S35:S39)</f>
        <v>0</v>
      </c>
      <c r="T31" s="18">
        <f t="shared" si="23"/>
        <v>0</v>
      </c>
    </row>
    <row r="32" spans="2:20" ht="18" x14ac:dyDescent="0.25">
      <c r="B32" s="9"/>
      <c r="C32" s="10"/>
      <c r="D32" s="11" t="s">
        <v>61</v>
      </c>
      <c r="E32" s="12">
        <f t="shared" si="7"/>
        <v>0</v>
      </c>
      <c r="F32" s="12">
        <f t="shared" ref="F32:H32" si="24">SUM(F33:F34)</f>
        <v>0</v>
      </c>
      <c r="G32" s="12">
        <f t="shared" si="24"/>
        <v>0</v>
      </c>
      <c r="H32" s="12">
        <f t="shared" si="24"/>
        <v>0</v>
      </c>
      <c r="I32" s="12">
        <f t="shared" si="1"/>
        <v>0</v>
      </c>
      <c r="J32" s="12">
        <f t="shared" ref="J32:L32" si="25">SUM(J33:J34)</f>
        <v>0</v>
      </c>
      <c r="K32" s="12">
        <f t="shared" si="25"/>
        <v>0</v>
      </c>
      <c r="L32" s="12">
        <f t="shared" si="25"/>
        <v>0</v>
      </c>
      <c r="M32" s="12">
        <f t="shared" si="3"/>
        <v>0</v>
      </c>
      <c r="N32" s="12">
        <f t="shared" ref="N32:P32" si="26">SUM(N33:N34)</f>
        <v>0</v>
      </c>
      <c r="O32" s="12">
        <f t="shared" si="26"/>
        <v>0</v>
      </c>
      <c r="P32" s="12">
        <f t="shared" si="26"/>
        <v>0</v>
      </c>
      <c r="Q32" s="12">
        <f t="shared" si="5"/>
        <v>0</v>
      </c>
      <c r="R32" s="12">
        <f t="shared" ref="R32:T32" si="27">SUM(R33:R34)</f>
        <v>0</v>
      </c>
      <c r="S32" s="12">
        <f t="shared" si="27"/>
        <v>0</v>
      </c>
      <c r="T32" s="12">
        <f t="shared" si="27"/>
        <v>0</v>
      </c>
    </row>
    <row r="33" spans="2:20" ht="18" x14ac:dyDescent="0.25">
      <c r="B33" s="9"/>
      <c r="C33" s="10"/>
      <c r="D33" s="11" t="s">
        <v>242</v>
      </c>
      <c r="E33" s="12">
        <f t="shared" si="7"/>
        <v>0</v>
      </c>
      <c r="F33" s="12">
        <v>0</v>
      </c>
      <c r="G33" s="12">
        <v>0</v>
      </c>
      <c r="H33" s="12">
        <v>0</v>
      </c>
      <c r="I33" s="12">
        <f t="shared" si="1"/>
        <v>0</v>
      </c>
      <c r="J33" s="12">
        <v>0</v>
      </c>
      <c r="K33" s="12">
        <v>0</v>
      </c>
      <c r="L33" s="12">
        <v>0</v>
      </c>
      <c r="M33" s="12">
        <f t="shared" si="3"/>
        <v>0</v>
      </c>
      <c r="N33" s="12">
        <v>0</v>
      </c>
      <c r="O33" s="12">
        <v>0</v>
      </c>
      <c r="P33" s="12">
        <v>0</v>
      </c>
      <c r="Q33" s="12">
        <f t="shared" si="5"/>
        <v>0</v>
      </c>
      <c r="R33" s="12">
        <v>0</v>
      </c>
      <c r="S33" s="12">
        <v>0</v>
      </c>
      <c r="T33" s="12">
        <v>0</v>
      </c>
    </row>
    <row r="34" spans="2:20" ht="18" x14ac:dyDescent="0.25">
      <c r="B34" s="9"/>
      <c r="C34" s="10"/>
      <c r="D34" s="11" t="s">
        <v>65</v>
      </c>
      <c r="E34" s="12">
        <f t="shared" si="7"/>
        <v>0</v>
      </c>
      <c r="F34" s="1">
        <v>0</v>
      </c>
      <c r="G34" s="12">
        <v>0</v>
      </c>
      <c r="H34" s="12">
        <v>0</v>
      </c>
      <c r="I34" s="12">
        <f t="shared" si="1"/>
        <v>0</v>
      </c>
      <c r="J34" s="12">
        <v>0</v>
      </c>
      <c r="K34" s="12">
        <v>0</v>
      </c>
      <c r="L34" s="12">
        <v>0</v>
      </c>
      <c r="M34" s="12">
        <f t="shared" si="3"/>
        <v>0</v>
      </c>
      <c r="N34" s="12">
        <v>0</v>
      </c>
      <c r="O34" s="12">
        <v>0</v>
      </c>
      <c r="P34" s="12">
        <v>0</v>
      </c>
      <c r="Q34" s="12">
        <f t="shared" si="5"/>
        <v>0</v>
      </c>
      <c r="R34" s="12">
        <v>0</v>
      </c>
      <c r="S34" s="12">
        <v>0</v>
      </c>
      <c r="T34" s="12">
        <v>0</v>
      </c>
    </row>
    <row r="35" spans="2:20" ht="15.75" x14ac:dyDescent="0.25">
      <c r="B35" s="33"/>
      <c r="C35" s="34" t="s">
        <v>76</v>
      </c>
      <c r="D35" s="36" t="s">
        <v>77</v>
      </c>
      <c r="E35" s="1">
        <f t="shared" si="7"/>
        <v>16234.55</v>
      </c>
      <c r="F35" s="1">
        <f>14117*1.15</f>
        <v>16234.55</v>
      </c>
      <c r="G35" s="12">
        <v>0</v>
      </c>
      <c r="H35" s="12">
        <v>0</v>
      </c>
      <c r="I35" s="1">
        <f t="shared" si="1"/>
        <v>17858.005000000001</v>
      </c>
      <c r="J35" s="1">
        <f>F35*1.1</f>
        <v>17858.005000000001</v>
      </c>
      <c r="K35" s="12">
        <v>0</v>
      </c>
      <c r="L35" s="12">
        <v>0</v>
      </c>
      <c r="M35" s="1">
        <f t="shared" si="3"/>
        <v>19643.805500000002</v>
      </c>
      <c r="N35" s="1">
        <f>J35*1.1</f>
        <v>19643.805500000002</v>
      </c>
      <c r="O35" s="12">
        <v>0</v>
      </c>
      <c r="P35" s="12">
        <v>0</v>
      </c>
      <c r="Q35" s="1">
        <f t="shared" si="5"/>
        <v>21608.186050000004</v>
      </c>
      <c r="R35" s="1">
        <f>N35*1.1</f>
        <v>21608.186050000004</v>
      </c>
      <c r="S35" s="12">
        <v>0</v>
      </c>
      <c r="T35" s="12">
        <v>0</v>
      </c>
    </row>
    <row r="36" spans="2:20" ht="15.75" x14ac:dyDescent="0.25">
      <c r="B36" s="33"/>
      <c r="C36" s="34" t="s">
        <v>78</v>
      </c>
      <c r="D36" s="36" t="s">
        <v>79</v>
      </c>
      <c r="E36" s="1">
        <f t="shared" si="7"/>
        <v>150</v>
      </c>
      <c r="F36" s="1">
        <v>150</v>
      </c>
      <c r="G36" s="12">
        <v>0</v>
      </c>
      <c r="H36" s="12">
        <v>0</v>
      </c>
      <c r="I36" s="1">
        <f t="shared" si="1"/>
        <v>165</v>
      </c>
      <c r="J36" s="1">
        <f>F36*1.1</f>
        <v>165</v>
      </c>
      <c r="K36" s="12">
        <v>0</v>
      </c>
      <c r="L36" s="12">
        <v>0</v>
      </c>
      <c r="M36" s="1">
        <f t="shared" si="3"/>
        <v>181.50000000000003</v>
      </c>
      <c r="N36" s="1">
        <f>J36*1.1</f>
        <v>181.50000000000003</v>
      </c>
      <c r="O36" s="12">
        <v>0</v>
      </c>
      <c r="P36" s="12">
        <v>0</v>
      </c>
      <c r="Q36" s="1">
        <f t="shared" si="5"/>
        <v>199.65000000000003</v>
      </c>
      <c r="R36" s="1">
        <f>N36*1.1</f>
        <v>199.65000000000003</v>
      </c>
      <c r="S36" s="12">
        <v>0</v>
      </c>
      <c r="T36" s="12">
        <v>0</v>
      </c>
    </row>
    <row r="37" spans="2:20" ht="15.75" x14ac:dyDescent="0.25">
      <c r="B37" s="33"/>
      <c r="C37" s="34" t="s">
        <v>80</v>
      </c>
      <c r="D37" s="36" t="s">
        <v>81</v>
      </c>
      <c r="E37" s="1">
        <f t="shared" si="7"/>
        <v>8743.4499999999989</v>
      </c>
      <c r="F37" s="1">
        <f>7603*1.15</f>
        <v>8743.4499999999989</v>
      </c>
      <c r="G37" s="12">
        <v>0</v>
      </c>
      <c r="H37" s="12">
        <v>0</v>
      </c>
      <c r="I37" s="1">
        <f t="shared" si="1"/>
        <v>9617.7950000000001</v>
      </c>
      <c r="J37" s="1">
        <f>F37*1.1</f>
        <v>9617.7950000000001</v>
      </c>
      <c r="K37" s="12">
        <v>0</v>
      </c>
      <c r="L37" s="12">
        <v>0</v>
      </c>
      <c r="M37" s="1">
        <f t="shared" si="3"/>
        <v>10579.574500000001</v>
      </c>
      <c r="N37" s="1">
        <f>J37*1.1</f>
        <v>10579.574500000001</v>
      </c>
      <c r="O37" s="12">
        <v>0</v>
      </c>
      <c r="P37" s="12">
        <v>0</v>
      </c>
      <c r="Q37" s="1">
        <f t="shared" si="5"/>
        <v>11637.531950000002</v>
      </c>
      <c r="R37" s="1">
        <f>N37*1.1</f>
        <v>11637.531950000002</v>
      </c>
      <c r="S37" s="12">
        <v>0</v>
      </c>
      <c r="T37" s="12">
        <v>0</v>
      </c>
    </row>
    <row r="38" spans="2:20" ht="15.75" x14ac:dyDescent="0.25">
      <c r="B38" s="33"/>
      <c r="C38" s="34" t="s">
        <v>82</v>
      </c>
      <c r="D38" s="36" t="s">
        <v>85</v>
      </c>
      <c r="E38" s="1">
        <f t="shared" si="7"/>
        <v>459.99999999999994</v>
      </c>
      <c r="F38" s="1">
        <f>400*1.15</f>
        <v>459.99999999999994</v>
      </c>
      <c r="G38" s="12">
        <v>0</v>
      </c>
      <c r="H38" s="12">
        <v>0</v>
      </c>
      <c r="I38" s="1">
        <f t="shared" si="1"/>
        <v>506</v>
      </c>
      <c r="J38" s="1">
        <f>F38*1.1</f>
        <v>506</v>
      </c>
      <c r="K38" s="12">
        <v>0</v>
      </c>
      <c r="L38" s="12">
        <v>0</v>
      </c>
      <c r="M38" s="1">
        <f t="shared" si="3"/>
        <v>556.6</v>
      </c>
      <c r="N38" s="1">
        <f>J38*1.1</f>
        <v>556.6</v>
      </c>
      <c r="O38" s="12">
        <v>0</v>
      </c>
      <c r="P38" s="12">
        <v>0</v>
      </c>
      <c r="Q38" s="1">
        <f t="shared" si="5"/>
        <v>612.2600000000001</v>
      </c>
      <c r="R38" s="1">
        <f>N38*1.1</f>
        <v>612.2600000000001</v>
      </c>
      <c r="S38" s="12">
        <v>0</v>
      </c>
      <c r="T38" s="12">
        <v>0</v>
      </c>
    </row>
    <row r="39" spans="2:20" ht="15.75" x14ac:dyDescent="0.25">
      <c r="B39" s="33"/>
      <c r="C39" s="34" t="s">
        <v>84</v>
      </c>
      <c r="D39" s="36" t="s">
        <v>83</v>
      </c>
      <c r="E39" s="1">
        <f t="shared" si="7"/>
        <v>30</v>
      </c>
      <c r="F39" s="1">
        <v>30</v>
      </c>
      <c r="G39" s="12">
        <v>0</v>
      </c>
      <c r="H39" s="12">
        <v>0</v>
      </c>
      <c r="I39" s="1">
        <f t="shared" si="1"/>
        <v>33</v>
      </c>
      <c r="J39" s="1">
        <f>F39*1.1</f>
        <v>33</v>
      </c>
      <c r="K39" s="12">
        <v>0</v>
      </c>
      <c r="L39" s="12">
        <v>0</v>
      </c>
      <c r="M39" s="1">
        <f t="shared" si="3"/>
        <v>36.300000000000004</v>
      </c>
      <c r="N39" s="1">
        <f>J39*1.1</f>
        <v>36.300000000000004</v>
      </c>
      <c r="O39" s="12">
        <v>0</v>
      </c>
      <c r="P39" s="12">
        <v>0</v>
      </c>
      <c r="Q39" s="1">
        <f t="shared" si="5"/>
        <v>39.930000000000007</v>
      </c>
      <c r="R39" s="1">
        <f>N39*1.1</f>
        <v>39.930000000000007</v>
      </c>
      <c r="S39" s="12">
        <v>0</v>
      </c>
      <c r="T39" s="12">
        <v>0</v>
      </c>
    </row>
    <row r="40" spans="2:20" ht="30" x14ac:dyDescent="0.25">
      <c r="B40" s="33"/>
      <c r="C40" s="34" t="s">
        <v>246</v>
      </c>
      <c r="D40" s="36" t="s">
        <v>245</v>
      </c>
      <c r="E40" s="1">
        <f t="shared" si="7"/>
        <v>100</v>
      </c>
      <c r="F40" s="1">
        <v>100</v>
      </c>
      <c r="G40" s="12">
        <v>0</v>
      </c>
      <c r="H40" s="12">
        <v>0</v>
      </c>
      <c r="I40" s="1">
        <f t="shared" si="1"/>
        <v>110.00000000000001</v>
      </c>
      <c r="J40" s="1">
        <f>F40*1.1</f>
        <v>110.00000000000001</v>
      </c>
      <c r="K40" s="12">
        <v>0</v>
      </c>
      <c r="L40" s="12">
        <v>0</v>
      </c>
      <c r="M40" s="1">
        <f t="shared" si="3"/>
        <v>121.00000000000003</v>
      </c>
      <c r="N40" s="1">
        <f>J40*1.1</f>
        <v>121.00000000000003</v>
      </c>
      <c r="O40" s="12">
        <v>0</v>
      </c>
      <c r="P40" s="12">
        <v>0</v>
      </c>
      <c r="Q40" s="1">
        <f t="shared" si="5"/>
        <v>133.10000000000005</v>
      </c>
      <c r="R40" s="1">
        <f>N40*1.1</f>
        <v>133.10000000000005</v>
      </c>
      <c r="S40" s="12">
        <v>0</v>
      </c>
      <c r="T40" s="12">
        <v>0</v>
      </c>
    </row>
    <row r="41" spans="2:20" ht="31.5" x14ac:dyDescent="0.25">
      <c r="B41" s="15" t="s">
        <v>20</v>
      </c>
      <c r="C41" s="16"/>
      <c r="D41" s="17" t="s">
        <v>19</v>
      </c>
      <c r="E41" s="18">
        <f t="shared" si="7"/>
        <v>1899.9999999999998</v>
      </c>
      <c r="F41" s="18">
        <f t="shared" ref="F41:P41" si="28">SUM(F45:F49)</f>
        <v>1899.9999999999998</v>
      </c>
      <c r="G41" s="18">
        <f t="shared" si="28"/>
        <v>0</v>
      </c>
      <c r="H41" s="18">
        <f t="shared" si="28"/>
        <v>0</v>
      </c>
      <c r="I41" s="18">
        <f t="shared" si="1"/>
        <v>1950</v>
      </c>
      <c r="J41" s="18">
        <f t="shared" si="28"/>
        <v>1950</v>
      </c>
      <c r="K41" s="18">
        <f t="shared" si="28"/>
        <v>0</v>
      </c>
      <c r="L41" s="18">
        <f t="shared" si="28"/>
        <v>0</v>
      </c>
      <c r="M41" s="18">
        <f t="shared" si="3"/>
        <v>2000</v>
      </c>
      <c r="N41" s="18">
        <f t="shared" si="28"/>
        <v>2000</v>
      </c>
      <c r="O41" s="18">
        <f t="shared" si="28"/>
        <v>0</v>
      </c>
      <c r="P41" s="18">
        <f t="shared" si="28"/>
        <v>0</v>
      </c>
      <c r="Q41" s="18">
        <f t="shared" si="5"/>
        <v>2200.0000000000005</v>
      </c>
      <c r="R41" s="18">
        <f t="shared" ref="R41:T41" si="29">SUM(R45:R49)</f>
        <v>2200.0000000000005</v>
      </c>
      <c r="S41" s="18">
        <f t="shared" si="29"/>
        <v>0</v>
      </c>
      <c r="T41" s="18">
        <f t="shared" si="29"/>
        <v>0</v>
      </c>
    </row>
    <row r="42" spans="2:20" ht="18" x14ac:dyDescent="0.25">
      <c r="B42" s="9"/>
      <c r="C42" s="10"/>
      <c r="D42" s="11" t="s">
        <v>61</v>
      </c>
      <c r="E42" s="12">
        <f t="shared" si="7"/>
        <v>0</v>
      </c>
      <c r="F42" s="12">
        <f t="shared" ref="F42:H42" si="30">SUM(F43:F44)</f>
        <v>0</v>
      </c>
      <c r="G42" s="12">
        <f t="shared" si="30"/>
        <v>0</v>
      </c>
      <c r="H42" s="12">
        <f t="shared" si="30"/>
        <v>0</v>
      </c>
      <c r="I42" s="12">
        <f t="shared" si="1"/>
        <v>0</v>
      </c>
      <c r="J42" s="12">
        <f t="shared" ref="J42:L42" si="31">SUM(J43:J44)</f>
        <v>0</v>
      </c>
      <c r="K42" s="12">
        <f t="shared" si="31"/>
        <v>0</v>
      </c>
      <c r="L42" s="12">
        <f t="shared" si="31"/>
        <v>0</v>
      </c>
      <c r="M42" s="12">
        <f t="shared" si="3"/>
        <v>0</v>
      </c>
      <c r="N42" s="12">
        <f t="shared" ref="N42:P42" si="32">SUM(N43:N44)</f>
        <v>0</v>
      </c>
      <c r="O42" s="12">
        <f t="shared" si="32"/>
        <v>0</v>
      </c>
      <c r="P42" s="12">
        <f t="shared" si="32"/>
        <v>0</v>
      </c>
      <c r="Q42" s="12">
        <f t="shared" si="5"/>
        <v>0</v>
      </c>
      <c r="R42" s="12">
        <f t="shared" ref="R42:T42" si="33">SUM(R43:R44)</f>
        <v>0</v>
      </c>
      <c r="S42" s="12">
        <f t="shared" si="33"/>
        <v>0</v>
      </c>
      <c r="T42" s="12">
        <f t="shared" si="33"/>
        <v>0</v>
      </c>
    </row>
    <row r="43" spans="2:20" ht="18" x14ac:dyDescent="0.25">
      <c r="B43" s="9"/>
      <c r="C43" s="10"/>
      <c r="D43" s="11" t="s">
        <v>242</v>
      </c>
      <c r="E43" s="12">
        <f t="shared" si="7"/>
        <v>0</v>
      </c>
      <c r="F43" s="12">
        <v>0</v>
      </c>
      <c r="G43" s="12">
        <v>0</v>
      </c>
      <c r="H43" s="12">
        <v>0</v>
      </c>
      <c r="I43" s="12">
        <f t="shared" si="1"/>
        <v>0</v>
      </c>
      <c r="J43" s="12">
        <v>0</v>
      </c>
      <c r="K43" s="12">
        <v>0</v>
      </c>
      <c r="L43" s="12">
        <v>0</v>
      </c>
      <c r="M43" s="12">
        <f t="shared" si="3"/>
        <v>0</v>
      </c>
      <c r="N43" s="12">
        <v>0</v>
      </c>
      <c r="O43" s="12">
        <v>0</v>
      </c>
      <c r="P43" s="12">
        <v>0</v>
      </c>
      <c r="Q43" s="12">
        <f t="shared" si="5"/>
        <v>0</v>
      </c>
      <c r="R43" s="12">
        <v>0</v>
      </c>
      <c r="S43" s="12">
        <v>0</v>
      </c>
      <c r="T43" s="12">
        <v>0</v>
      </c>
    </row>
    <row r="44" spans="2:20" ht="18" x14ac:dyDescent="0.25">
      <c r="B44" s="9"/>
      <c r="C44" s="10"/>
      <c r="D44" s="11" t="s">
        <v>65</v>
      </c>
      <c r="E44" s="12">
        <f t="shared" si="7"/>
        <v>0</v>
      </c>
      <c r="F44" s="1">
        <v>0</v>
      </c>
      <c r="G44" s="12">
        <v>0</v>
      </c>
      <c r="H44" s="12">
        <v>0</v>
      </c>
      <c r="I44" s="12">
        <f t="shared" si="1"/>
        <v>0</v>
      </c>
      <c r="J44" s="12">
        <v>0</v>
      </c>
      <c r="K44" s="12">
        <v>0</v>
      </c>
      <c r="L44" s="12">
        <v>0</v>
      </c>
      <c r="M44" s="12">
        <f t="shared" si="3"/>
        <v>0</v>
      </c>
      <c r="N44" s="12">
        <v>0</v>
      </c>
      <c r="O44" s="12">
        <v>0</v>
      </c>
      <c r="P44" s="12">
        <v>0</v>
      </c>
      <c r="Q44" s="12">
        <f t="shared" si="5"/>
        <v>0</v>
      </c>
      <c r="R44" s="12">
        <v>0</v>
      </c>
      <c r="S44" s="12">
        <v>0</v>
      </c>
      <c r="T44" s="12">
        <v>0</v>
      </c>
    </row>
    <row r="45" spans="2:20" ht="60" x14ac:dyDescent="0.25">
      <c r="B45" s="33"/>
      <c r="C45" s="34" t="s">
        <v>86</v>
      </c>
      <c r="D45" s="36" t="s">
        <v>247</v>
      </c>
      <c r="E45" s="1">
        <f t="shared" si="7"/>
        <v>598.29999999999995</v>
      </c>
      <c r="F45" s="1">
        <v>598.29999999999995</v>
      </c>
      <c r="G45" s="12">
        <v>0</v>
      </c>
      <c r="H45" s="12">
        <v>0</v>
      </c>
      <c r="I45" s="1">
        <f t="shared" si="1"/>
        <v>622.29999999999995</v>
      </c>
      <c r="J45" s="37">
        <v>622.29999999999995</v>
      </c>
      <c r="K45" s="12">
        <v>0</v>
      </c>
      <c r="L45" s="12">
        <v>0</v>
      </c>
      <c r="M45" s="1">
        <f t="shared" si="3"/>
        <v>645.70000000000005</v>
      </c>
      <c r="N45" s="37">
        <v>645.70000000000005</v>
      </c>
      <c r="O45" s="12">
        <v>0</v>
      </c>
      <c r="P45" s="12">
        <v>0</v>
      </c>
      <c r="Q45" s="1">
        <f t="shared" si="5"/>
        <v>710.2700000000001</v>
      </c>
      <c r="R45" s="37">
        <f t="shared" ref="R45:R48" si="34">N45*1.1</f>
        <v>710.2700000000001</v>
      </c>
      <c r="S45" s="12">
        <v>0</v>
      </c>
      <c r="T45" s="12">
        <v>0</v>
      </c>
    </row>
    <row r="46" spans="2:20" ht="45" x14ac:dyDescent="0.25">
      <c r="B46" s="33"/>
      <c r="C46" s="34" t="s">
        <v>87</v>
      </c>
      <c r="D46" s="36" t="s">
        <v>248</v>
      </c>
      <c r="E46" s="1">
        <f t="shared" si="7"/>
        <v>1055.5</v>
      </c>
      <c r="F46" s="1">
        <v>1055.5</v>
      </c>
      <c r="G46" s="12">
        <v>0</v>
      </c>
      <c r="H46" s="12">
        <v>0</v>
      </c>
      <c r="I46" s="1">
        <f t="shared" si="1"/>
        <v>1076.5999999999999</v>
      </c>
      <c r="J46" s="37">
        <v>1076.5999999999999</v>
      </c>
      <c r="K46" s="12">
        <v>0</v>
      </c>
      <c r="L46" s="12">
        <v>0</v>
      </c>
      <c r="M46" s="1">
        <f t="shared" si="3"/>
        <v>1098.2</v>
      </c>
      <c r="N46" s="37">
        <v>1098.2</v>
      </c>
      <c r="O46" s="12">
        <v>0</v>
      </c>
      <c r="P46" s="12">
        <v>0</v>
      </c>
      <c r="Q46" s="1">
        <f t="shared" si="5"/>
        <v>1208.0200000000002</v>
      </c>
      <c r="R46" s="37">
        <f t="shared" si="34"/>
        <v>1208.0200000000002</v>
      </c>
      <c r="S46" s="12">
        <v>0</v>
      </c>
      <c r="T46" s="12">
        <v>0</v>
      </c>
    </row>
    <row r="47" spans="2:20" ht="15.75" x14ac:dyDescent="0.25">
      <c r="B47" s="33"/>
      <c r="C47" s="34" t="s">
        <v>88</v>
      </c>
      <c r="D47" s="36" t="s">
        <v>89</v>
      </c>
      <c r="E47" s="1">
        <f t="shared" si="7"/>
        <v>32.1</v>
      </c>
      <c r="F47" s="1">
        <v>32.1</v>
      </c>
      <c r="G47" s="12">
        <v>0</v>
      </c>
      <c r="H47" s="12">
        <v>0</v>
      </c>
      <c r="I47" s="1">
        <f t="shared" si="1"/>
        <v>32.700000000000003</v>
      </c>
      <c r="J47" s="37">
        <v>32.700000000000003</v>
      </c>
      <c r="K47" s="12">
        <v>0</v>
      </c>
      <c r="L47" s="12">
        <v>0</v>
      </c>
      <c r="M47" s="1">
        <f t="shared" si="3"/>
        <v>33.1</v>
      </c>
      <c r="N47" s="37">
        <v>33.1</v>
      </c>
      <c r="O47" s="12">
        <v>0</v>
      </c>
      <c r="P47" s="12">
        <v>0</v>
      </c>
      <c r="Q47" s="1">
        <f t="shared" si="5"/>
        <v>36.410000000000004</v>
      </c>
      <c r="R47" s="37">
        <f t="shared" si="34"/>
        <v>36.410000000000004</v>
      </c>
      <c r="S47" s="12">
        <v>0</v>
      </c>
      <c r="T47" s="12">
        <v>0</v>
      </c>
    </row>
    <row r="48" spans="2:20" ht="15.75" x14ac:dyDescent="0.25">
      <c r="B48" s="33"/>
      <c r="C48" s="34" t="s">
        <v>90</v>
      </c>
      <c r="D48" s="36" t="s">
        <v>91</v>
      </c>
      <c r="E48" s="1">
        <f t="shared" si="7"/>
        <v>85.6</v>
      </c>
      <c r="F48" s="1">
        <v>85.6</v>
      </c>
      <c r="G48" s="12">
        <v>0</v>
      </c>
      <c r="H48" s="12">
        <v>0</v>
      </c>
      <c r="I48" s="1">
        <f t="shared" si="1"/>
        <v>87.5</v>
      </c>
      <c r="J48" s="37">
        <v>87.5</v>
      </c>
      <c r="K48" s="12">
        <v>0</v>
      </c>
      <c r="L48" s="12">
        <v>0</v>
      </c>
      <c r="M48" s="1">
        <f t="shared" si="3"/>
        <v>89</v>
      </c>
      <c r="N48" s="37">
        <v>89</v>
      </c>
      <c r="O48" s="12">
        <v>0</v>
      </c>
      <c r="P48" s="12">
        <v>0</v>
      </c>
      <c r="Q48" s="1">
        <f t="shared" si="5"/>
        <v>97.9</v>
      </c>
      <c r="R48" s="37">
        <f t="shared" si="34"/>
        <v>97.9</v>
      </c>
      <c r="S48" s="12">
        <v>0</v>
      </c>
      <c r="T48" s="12">
        <v>0</v>
      </c>
    </row>
    <row r="49" spans="2:20" ht="75" x14ac:dyDescent="0.25">
      <c r="B49" s="33"/>
      <c r="C49" s="34" t="s">
        <v>92</v>
      </c>
      <c r="D49" s="36" t="s">
        <v>249</v>
      </c>
      <c r="E49" s="1">
        <f t="shared" si="7"/>
        <v>128.5</v>
      </c>
      <c r="F49" s="1">
        <v>128.5</v>
      </c>
      <c r="G49" s="12">
        <v>0</v>
      </c>
      <c r="H49" s="12">
        <v>0</v>
      </c>
      <c r="I49" s="1">
        <f t="shared" si="1"/>
        <v>130.9</v>
      </c>
      <c r="J49" s="37">
        <v>130.9</v>
      </c>
      <c r="K49" s="12">
        <v>0</v>
      </c>
      <c r="L49" s="12">
        <v>0</v>
      </c>
      <c r="M49" s="1">
        <f t="shared" si="3"/>
        <v>134</v>
      </c>
      <c r="N49" s="37">
        <v>134</v>
      </c>
      <c r="O49" s="12">
        <v>0</v>
      </c>
      <c r="P49" s="12">
        <v>0</v>
      </c>
      <c r="Q49" s="1">
        <f t="shared" si="5"/>
        <v>147.4</v>
      </c>
      <c r="R49" s="37">
        <f>N49*1.1</f>
        <v>147.4</v>
      </c>
      <c r="S49" s="12">
        <v>0</v>
      </c>
      <c r="T49" s="12">
        <v>0</v>
      </c>
    </row>
    <row r="50" spans="2:20" ht="31.5" x14ac:dyDescent="0.25">
      <c r="B50" s="15" t="s">
        <v>22</v>
      </c>
      <c r="C50" s="16"/>
      <c r="D50" s="17" t="s">
        <v>21</v>
      </c>
      <c r="E50" s="18">
        <f t="shared" ref="E50:E103" si="35">SUM(F50:H50)</f>
        <v>2069.9999999999995</v>
      </c>
      <c r="F50" s="18">
        <f>SUM(F54:F56)</f>
        <v>2069.9999999999995</v>
      </c>
      <c r="G50" s="18">
        <f t="shared" ref="G50:P50" si="36">SUM(G54:G56)</f>
        <v>0</v>
      </c>
      <c r="H50" s="18">
        <f t="shared" si="36"/>
        <v>0</v>
      </c>
      <c r="I50" s="18">
        <f t="shared" ref="I50:I103" si="37">SUM(J50:L50)</f>
        <v>2277</v>
      </c>
      <c r="J50" s="18">
        <f t="shared" si="36"/>
        <v>2277</v>
      </c>
      <c r="K50" s="18">
        <f t="shared" si="36"/>
        <v>0</v>
      </c>
      <c r="L50" s="18">
        <f t="shared" si="36"/>
        <v>0</v>
      </c>
      <c r="M50" s="18">
        <f t="shared" ref="M50:M103" si="38">SUM(N50:P50)</f>
        <v>2504.6999999999998</v>
      </c>
      <c r="N50" s="18">
        <f t="shared" si="36"/>
        <v>2504.6999999999998</v>
      </c>
      <c r="O50" s="18">
        <f t="shared" si="36"/>
        <v>0</v>
      </c>
      <c r="P50" s="18">
        <f t="shared" si="36"/>
        <v>0</v>
      </c>
      <c r="Q50" s="18">
        <f t="shared" si="5"/>
        <v>2755.1700000000005</v>
      </c>
      <c r="R50" s="18">
        <f t="shared" ref="R50:T50" si="39">SUM(R54:R56)</f>
        <v>2755.1700000000005</v>
      </c>
      <c r="S50" s="18">
        <f t="shared" si="39"/>
        <v>0</v>
      </c>
      <c r="T50" s="18">
        <f t="shared" si="39"/>
        <v>0</v>
      </c>
    </row>
    <row r="51" spans="2:20" ht="18" x14ac:dyDescent="0.25">
      <c r="B51" s="9"/>
      <c r="C51" s="10"/>
      <c r="D51" s="11" t="s">
        <v>61</v>
      </c>
      <c r="E51" s="12">
        <f t="shared" si="35"/>
        <v>0</v>
      </c>
      <c r="F51" s="12">
        <f t="shared" ref="F51:H51" si="40">SUM(F52:F53)</f>
        <v>0</v>
      </c>
      <c r="G51" s="12">
        <f t="shared" si="40"/>
        <v>0</v>
      </c>
      <c r="H51" s="12">
        <f t="shared" si="40"/>
        <v>0</v>
      </c>
      <c r="I51" s="12">
        <f t="shared" si="37"/>
        <v>0</v>
      </c>
      <c r="J51" s="12">
        <f t="shared" ref="J51:L51" si="41">SUM(J52:J53)</f>
        <v>0</v>
      </c>
      <c r="K51" s="12">
        <f t="shared" si="41"/>
        <v>0</v>
      </c>
      <c r="L51" s="12">
        <f t="shared" si="41"/>
        <v>0</v>
      </c>
      <c r="M51" s="12">
        <f t="shared" si="38"/>
        <v>0</v>
      </c>
      <c r="N51" s="12">
        <f t="shared" ref="N51:P51" si="42">SUM(N52:N53)</f>
        <v>0</v>
      </c>
      <c r="O51" s="12">
        <f t="shared" si="42"/>
        <v>0</v>
      </c>
      <c r="P51" s="12">
        <f t="shared" si="42"/>
        <v>0</v>
      </c>
      <c r="Q51" s="12">
        <f t="shared" si="5"/>
        <v>0</v>
      </c>
      <c r="R51" s="12">
        <f t="shared" ref="R51:T51" si="43">SUM(R52:R53)</f>
        <v>0</v>
      </c>
      <c r="S51" s="12">
        <f t="shared" si="43"/>
        <v>0</v>
      </c>
      <c r="T51" s="12">
        <f t="shared" si="43"/>
        <v>0</v>
      </c>
    </row>
    <row r="52" spans="2:20" ht="18" x14ac:dyDescent="0.25">
      <c r="B52" s="9"/>
      <c r="C52" s="10"/>
      <c r="D52" s="11" t="s">
        <v>242</v>
      </c>
      <c r="E52" s="12">
        <f t="shared" si="35"/>
        <v>0</v>
      </c>
      <c r="F52" s="12">
        <v>0</v>
      </c>
      <c r="G52" s="12">
        <v>0</v>
      </c>
      <c r="H52" s="12">
        <v>0</v>
      </c>
      <c r="I52" s="12">
        <f t="shared" si="37"/>
        <v>0</v>
      </c>
      <c r="J52" s="12">
        <v>0</v>
      </c>
      <c r="K52" s="12">
        <v>0</v>
      </c>
      <c r="L52" s="12">
        <v>0</v>
      </c>
      <c r="M52" s="12">
        <f t="shared" si="38"/>
        <v>0</v>
      </c>
      <c r="N52" s="12">
        <v>0</v>
      </c>
      <c r="O52" s="12">
        <v>0</v>
      </c>
      <c r="P52" s="12">
        <v>0</v>
      </c>
      <c r="Q52" s="12">
        <f t="shared" si="5"/>
        <v>0</v>
      </c>
      <c r="R52" s="12">
        <v>0</v>
      </c>
      <c r="S52" s="12">
        <v>0</v>
      </c>
      <c r="T52" s="12">
        <v>0</v>
      </c>
    </row>
    <row r="53" spans="2:20" ht="18" x14ac:dyDescent="0.25">
      <c r="B53" s="9"/>
      <c r="C53" s="10"/>
      <c r="D53" s="11" t="s">
        <v>65</v>
      </c>
      <c r="E53" s="12">
        <f t="shared" si="35"/>
        <v>0</v>
      </c>
      <c r="F53" s="12">
        <v>0</v>
      </c>
      <c r="G53" s="12">
        <v>0</v>
      </c>
      <c r="H53" s="12">
        <v>0</v>
      </c>
      <c r="I53" s="12">
        <f t="shared" si="37"/>
        <v>0</v>
      </c>
      <c r="J53" s="12">
        <v>0</v>
      </c>
      <c r="K53" s="12">
        <v>0</v>
      </c>
      <c r="L53" s="12">
        <v>0</v>
      </c>
      <c r="M53" s="12">
        <f t="shared" si="38"/>
        <v>0</v>
      </c>
      <c r="N53" s="12">
        <v>0</v>
      </c>
      <c r="O53" s="12">
        <v>0</v>
      </c>
      <c r="P53" s="12">
        <v>0</v>
      </c>
      <c r="Q53" s="12">
        <f t="shared" si="5"/>
        <v>0</v>
      </c>
      <c r="R53" s="12">
        <v>0</v>
      </c>
      <c r="S53" s="12">
        <v>0</v>
      </c>
      <c r="T53" s="12">
        <v>0</v>
      </c>
    </row>
    <row r="54" spans="2:20" ht="30" x14ac:dyDescent="0.25">
      <c r="B54" s="33"/>
      <c r="C54" s="34" t="s">
        <v>93</v>
      </c>
      <c r="D54" s="36" t="s">
        <v>250</v>
      </c>
      <c r="E54" s="1">
        <f t="shared" si="35"/>
        <v>1811.2499999999998</v>
      </c>
      <c r="F54" s="1">
        <f>1575*1.15</f>
        <v>1811.2499999999998</v>
      </c>
      <c r="G54" s="12">
        <v>0</v>
      </c>
      <c r="H54" s="12">
        <v>0</v>
      </c>
      <c r="I54" s="1">
        <f t="shared" si="37"/>
        <v>1992.375</v>
      </c>
      <c r="J54" s="1">
        <f>F54*1.1</f>
        <v>1992.375</v>
      </c>
      <c r="K54" s="12">
        <v>0</v>
      </c>
      <c r="L54" s="12">
        <v>0</v>
      </c>
      <c r="M54" s="1">
        <f t="shared" si="38"/>
        <v>2191.6125000000002</v>
      </c>
      <c r="N54" s="1">
        <f>J54*1.1</f>
        <v>2191.6125000000002</v>
      </c>
      <c r="O54" s="12">
        <v>0</v>
      </c>
      <c r="P54" s="12">
        <v>0</v>
      </c>
      <c r="Q54" s="1">
        <f t="shared" si="5"/>
        <v>2410.7737500000003</v>
      </c>
      <c r="R54" s="1">
        <f>N54*1.1</f>
        <v>2410.7737500000003</v>
      </c>
      <c r="S54" s="12">
        <v>0</v>
      </c>
      <c r="T54" s="12">
        <v>0</v>
      </c>
    </row>
    <row r="55" spans="2:20" ht="45" x14ac:dyDescent="0.25">
      <c r="B55" s="33"/>
      <c r="C55" s="34" t="s">
        <v>94</v>
      </c>
      <c r="D55" s="36" t="s">
        <v>95</v>
      </c>
      <c r="E55" s="1">
        <f t="shared" si="35"/>
        <v>195.49999999999997</v>
      </c>
      <c r="F55" s="1">
        <f>170*1.15</f>
        <v>195.49999999999997</v>
      </c>
      <c r="G55" s="12">
        <v>0</v>
      </c>
      <c r="H55" s="12">
        <v>0</v>
      </c>
      <c r="I55" s="1">
        <f t="shared" si="37"/>
        <v>215.04999999999998</v>
      </c>
      <c r="J55" s="1">
        <f t="shared" ref="J55:J56" si="44">F55*1.1</f>
        <v>215.04999999999998</v>
      </c>
      <c r="K55" s="12">
        <v>0</v>
      </c>
      <c r="L55" s="12">
        <v>0</v>
      </c>
      <c r="M55" s="1">
        <f t="shared" si="38"/>
        <v>236.55500000000001</v>
      </c>
      <c r="N55" s="1">
        <f t="shared" ref="N55:N56" si="45">J55*1.1</f>
        <v>236.55500000000001</v>
      </c>
      <c r="O55" s="12">
        <v>0</v>
      </c>
      <c r="P55" s="12">
        <v>0</v>
      </c>
      <c r="Q55" s="1">
        <f t="shared" si="5"/>
        <v>260.21050000000002</v>
      </c>
      <c r="R55" s="1">
        <f t="shared" ref="R55" si="46">N55*1.1</f>
        <v>260.21050000000002</v>
      </c>
      <c r="S55" s="12">
        <v>0</v>
      </c>
      <c r="T55" s="12">
        <v>0</v>
      </c>
    </row>
    <row r="56" spans="2:20" ht="60" x14ac:dyDescent="0.25">
      <c r="B56" s="33"/>
      <c r="C56" s="34" t="s">
        <v>96</v>
      </c>
      <c r="D56" s="36" t="s">
        <v>97</v>
      </c>
      <c r="E56" s="1">
        <f t="shared" si="35"/>
        <v>63.249999999999993</v>
      </c>
      <c r="F56" s="1">
        <f>55*1.15</f>
        <v>63.249999999999993</v>
      </c>
      <c r="G56" s="12">
        <v>0</v>
      </c>
      <c r="H56" s="12">
        <v>0</v>
      </c>
      <c r="I56" s="1">
        <f t="shared" si="37"/>
        <v>69.575000000000003</v>
      </c>
      <c r="J56" s="1">
        <f t="shared" si="44"/>
        <v>69.575000000000003</v>
      </c>
      <c r="K56" s="12">
        <v>0</v>
      </c>
      <c r="L56" s="12">
        <v>0</v>
      </c>
      <c r="M56" s="1">
        <f t="shared" si="38"/>
        <v>76.532500000000013</v>
      </c>
      <c r="N56" s="1">
        <f t="shared" si="45"/>
        <v>76.532500000000013</v>
      </c>
      <c r="O56" s="12">
        <v>0</v>
      </c>
      <c r="P56" s="12">
        <v>0</v>
      </c>
      <c r="Q56" s="1">
        <f t="shared" si="5"/>
        <v>84.185750000000027</v>
      </c>
      <c r="R56" s="1">
        <f>N56*1.1</f>
        <v>84.185750000000027</v>
      </c>
      <c r="S56" s="12">
        <v>0</v>
      </c>
      <c r="T56" s="12">
        <v>0</v>
      </c>
    </row>
    <row r="57" spans="2:20" ht="31.5" x14ac:dyDescent="0.25">
      <c r="B57" s="15" t="s">
        <v>24</v>
      </c>
      <c r="C57" s="16"/>
      <c r="D57" s="17" t="s">
        <v>23</v>
      </c>
      <c r="E57" s="18">
        <f>SUM(F57:H57)</f>
        <v>270</v>
      </c>
      <c r="F57" s="18">
        <f>SUM(F61:F62)</f>
        <v>270</v>
      </c>
      <c r="G57" s="18">
        <v>0</v>
      </c>
      <c r="H57" s="18">
        <v>0</v>
      </c>
      <c r="I57" s="18">
        <f>SUM(J57:L57)</f>
        <v>270</v>
      </c>
      <c r="J57" s="18">
        <f>SUM(J61:J62)</f>
        <v>270</v>
      </c>
      <c r="K57" s="18">
        <v>0</v>
      </c>
      <c r="L57" s="18">
        <v>0</v>
      </c>
      <c r="M57" s="18">
        <f>SUM(N57:P57)</f>
        <v>270</v>
      </c>
      <c r="N57" s="18">
        <f>SUM(N61:N62)</f>
        <v>270</v>
      </c>
      <c r="O57" s="18">
        <v>0</v>
      </c>
      <c r="P57" s="18">
        <v>0</v>
      </c>
      <c r="Q57" s="18">
        <f>SUM(R57:T57)</f>
        <v>297.00000000000006</v>
      </c>
      <c r="R57" s="18">
        <f>SUM(R61:R62)</f>
        <v>297.00000000000006</v>
      </c>
      <c r="S57" s="18">
        <v>0</v>
      </c>
      <c r="T57" s="18">
        <v>0</v>
      </c>
    </row>
    <row r="58" spans="2:20" ht="18" x14ac:dyDescent="0.25">
      <c r="B58" s="9"/>
      <c r="C58" s="10"/>
      <c r="D58" s="11" t="s">
        <v>61</v>
      </c>
      <c r="E58" s="12">
        <f t="shared" si="35"/>
        <v>5</v>
      </c>
      <c r="F58" s="12">
        <f t="shared" ref="F58:H58" si="47">SUM(F59:F60)</f>
        <v>5</v>
      </c>
      <c r="G58" s="12">
        <f t="shared" si="47"/>
        <v>0</v>
      </c>
      <c r="H58" s="12">
        <f t="shared" si="47"/>
        <v>0</v>
      </c>
      <c r="I58" s="12">
        <f t="shared" si="37"/>
        <v>5</v>
      </c>
      <c r="J58" s="12">
        <f t="shared" ref="J58:L58" si="48">SUM(J59:J60)</f>
        <v>5</v>
      </c>
      <c r="K58" s="12">
        <f t="shared" si="48"/>
        <v>0</v>
      </c>
      <c r="L58" s="12">
        <f t="shared" si="48"/>
        <v>0</v>
      </c>
      <c r="M58" s="12">
        <f t="shared" si="38"/>
        <v>5</v>
      </c>
      <c r="N58" s="12">
        <f t="shared" ref="N58:P58" si="49">SUM(N59:N60)</f>
        <v>5</v>
      </c>
      <c r="O58" s="12">
        <f t="shared" si="49"/>
        <v>0</v>
      </c>
      <c r="P58" s="12">
        <f t="shared" si="49"/>
        <v>0</v>
      </c>
      <c r="Q58" s="12">
        <f t="shared" si="5"/>
        <v>5</v>
      </c>
      <c r="R58" s="12">
        <f t="shared" ref="R58:T58" si="50">SUM(R59:R60)</f>
        <v>5</v>
      </c>
      <c r="S58" s="12">
        <f t="shared" si="50"/>
        <v>0</v>
      </c>
      <c r="T58" s="12">
        <f t="shared" si="50"/>
        <v>0</v>
      </c>
    </row>
    <row r="59" spans="2:20" ht="18" x14ac:dyDescent="0.25">
      <c r="B59" s="9"/>
      <c r="C59" s="10"/>
      <c r="D59" s="11" t="s">
        <v>242</v>
      </c>
      <c r="E59" s="12">
        <f t="shared" si="35"/>
        <v>0</v>
      </c>
      <c r="F59" s="12">
        <v>0</v>
      </c>
      <c r="G59" s="12">
        <v>0</v>
      </c>
      <c r="H59" s="12">
        <v>0</v>
      </c>
      <c r="I59" s="12">
        <f t="shared" si="37"/>
        <v>0</v>
      </c>
      <c r="J59" s="12">
        <v>0</v>
      </c>
      <c r="K59" s="12">
        <v>0</v>
      </c>
      <c r="L59" s="12">
        <v>0</v>
      </c>
      <c r="M59" s="12">
        <f t="shared" si="38"/>
        <v>0</v>
      </c>
      <c r="N59" s="12">
        <v>0</v>
      </c>
      <c r="O59" s="12">
        <v>0</v>
      </c>
      <c r="P59" s="12">
        <v>0</v>
      </c>
      <c r="Q59" s="12">
        <f t="shared" si="5"/>
        <v>0</v>
      </c>
      <c r="R59" s="12">
        <v>0</v>
      </c>
      <c r="S59" s="12">
        <v>0</v>
      </c>
      <c r="T59" s="12">
        <v>0</v>
      </c>
    </row>
    <row r="60" spans="2:20" ht="18" x14ac:dyDescent="0.25">
      <c r="B60" s="9"/>
      <c r="C60" s="10"/>
      <c r="D60" s="11" t="s">
        <v>65</v>
      </c>
      <c r="E60" s="12">
        <f t="shared" si="35"/>
        <v>5</v>
      </c>
      <c r="F60" s="12">
        <v>5</v>
      </c>
      <c r="G60" s="12">
        <v>0</v>
      </c>
      <c r="H60" s="12">
        <v>0</v>
      </c>
      <c r="I60" s="12">
        <f t="shared" si="37"/>
        <v>5</v>
      </c>
      <c r="J60" s="12">
        <v>5</v>
      </c>
      <c r="K60" s="12">
        <v>0</v>
      </c>
      <c r="L60" s="12">
        <v>0</v>
      </c>
      <c r="M60" s="12">
        <f t="shared" si="38"/>
        <v>5</v>
      </c>
      <c r="N60" s="12">
        <v>5</v>
      </c>
      <c r="O60" s="12">
        <v>0</v>
      </c>
      <c r="P60" s="12">
        <v>0</v>
      </c>
      <c r="Q60" s="12">
        <f t="shared" si="5"/>
        <v>5</v>
      </c>
      <c r="R60" s="12">
        <v>5</v>
      </c>
      <c r="S60" s="12">
        <v>0</v>
      </c>
      <c r="T60" s="12">
        <v>0</v>
      </c>
    </row>
    <row r="61" spans="2:20" ht="45" x14ac:dyDescent="0.25">
      <c r="B61" s="9"/>
      <c r="C61" s="38" t="s">
        <v>295</v>
      </c>
      <c r="D61" s="39" t="s">
        <v>296</v>
      </c>
      <c r="E61" s="37">
        <f>SUM(F61:H61)</f>
        <v>180</v>
      </c>
      <c r="F61" s="37">
        <v>180</v>
      </c>
      <c r="G61" s="12">
        <v>0</v>
      </c>
      <c r="H61" s="12">
        <v>0</v>
      </c>
      <c r="I61" s="37">
        <f>SUM(J61:L61)</f>
        <v>180</v>
      </c>
      <c r="J61" s="37">
        <v>180</v>
      </c>
      <c r="K61" s="12">
        <v>0</v>
      </c>
      <c r="L61" s="12">
        <v>0</v>
      </c>
      <c r="M61" s="37">
        <f>SUM(N61:P61)</f>
        <v>180</v>
      </c>
      <c r="N61" s="37">
        <v>180</v>
      </c>
      <c r="O61" s="12">
        <v>0</v>
      </c>
      <c r="P61" s="12">
        <v>0</v>
      </c>
      <c r="Q61" s="37">
        <f>SUM(R61:T61)</f>
        <v>198.00000000000003</v>
      </c>
      <c r="R61" s="37">
        <f>N61*1.1</f>
        <v>198.00000000000003</v>
      </c>
      <c r="S61" s="12">
        <v>0</v>
      </c>
      <c r="T61" s="12">
        <v>0</v>
      </c>
    </row>
    <row r="62" spans="2:20" ht="45" x14ac:dyDescent="0.25">
      <c r="B62" s="9"/>
      <c r="C62" s="38" t="s">
        <v>297</v>
      </c>
      <c r="D62" s="39" t="s">
        <v>298</v>
      </c>
      <c r="E62" s="37">
        <f t="shared" ref="E62" si="51">SUM(F62:H62)</f>
        <v>90</v>
      </c>
      <c r="F62" s="37">
        <v>90</v>
      </c>
      <c r="G62" s="12">
        <v>0</v>
      </c>
      <c r="H62" s="12">
        <v>0</v>
      </c>
      <c r="I62" s="37">
        <f t="shared" ref="I62" si="52">SUM(J62:L62)</f>
        <v>90</v>
      </c>
      <c r="J62" s="37">
        <v>90</v>
      </c>
      <c r="K62" s="12">
        <v>0</v>
      </c>
      <c r="L62" s="12">
        <v>0</v>
      </c>
      <c r="M62" s="37">
        <f t="shared" ref="M62" si="53">SUM(N62:P62)</f>
        <v>90</v>
      </c>
      <c r="N62" s="37">
        <v>90</v>
      </c>
      <c r="O62" s="12">
        <v>0</v>
      </c>
      <c r="P62" s="12">
        <v>0</v>
      </c>
      <c r="Q62" s="37">
        <f t="shared" ref="Q62" si="54">SUM(R62:T62)</f>
        <v>99.000000000000014</v>
      </c>
      <c r="R62" s="37">
        <f>N62*1.1</f>
        <v>99.000000000000014</v>
      </c>
      <c r="S62" s="12">
        <v>0</v>
      </c>
      <c r="T62" s="12">
        <v>0</v>
      </c>
    </row>
    <row r="63" spans="2:20" ht="31.5" x14ac:dyDescent="0.25">
      <c r="B63" s="15" t="s">
        <v>25</v>
      </c>
      <c r="C63" s="16"/>
      <c r="D63" s="17" t="s">
        <v>26</v>
      </c>
      <c r="E63" s="18">
        <f t="shared" si="35"/>
        <v>16645</v>
      </c>
      <c r="F63" s="18">
        <f>SUM(F67:F75)</f>
        <v>16645</v>
      </c>
      <c r="G63" s="18">
        <f>SUM(G67:G73)</f>
        <v>0</v>
      </c>
      <c r="H63" s="18">
        <f>SUM(H67:H73)</f>
        <v>0</v>
      </c>
      <c r="I63" s="18">
        <f t="shared" si="37"/>
        <v>17329.5</v>
      </c>
      <c r="J63" s="18">
        <f>SUM(J67:J75)</f>
        <v>17329.5</v>
      </c>
      <c r="K63" s="18">
        <f>SUM(K67:K73)</f>
        <v>0</v>
      </c>
      <c r="L63" s="18">
        <f>SUM(L67:L73)</f>
        <v>0</v>
      </c>
      <c r="M63" s="18">
        <f t="shared" si="38"/>
        <v>18188.631000000001</v>
      </c>
      <c r="N63" s="18">
        <f>SUM(N67:N75)</f>
        <v>18188.631000000001</v>
      </c>
      <c r="O63" s="18">
        <f>SUM(O67:O73)</f>
        <v>0</v>
      </c>
      <c r="P63" s="18">
        <f>SUM(P67:P73)</f>
        <v>0</v>
      </c>
      <c r="Q63" s="18">
        <f t="shared" si="5"/>
        <v>18703.464100000005</v>
      </c>
      <c r="R63" s="18">
        <f>SUM(R67:R75)</f>
        <v>18703.464100000005</v>
      </c>
      <c r="S63" s="18">
        <f>SUM(S67:S73)</f>
        <v>0</v>
      </c>
      <c r="T63" s="18">
        <f>SUM(T67:T73)</f>
        <v>0</v>
      </c>
    </row>
    <row r="64" spans="2:20" ht="18" x14ac:dyDescent="0.25">
      <c r="B64" s="9"/>
      <c r="C64" s="10"/>
      <c r="D64" s="11" t="s">
        <v>61</v>
      </c>
      <c r="E64" s="12">
        <f t="shared" si="35"/>
        <v>31</v>
      </c>
      <c r="F64" s="12">
        <f t="shared" ref="F64:H64" si="55">SUM(F65:F66)</f>
        <v>31</v>
      </c>
      <c r="G64" s="12">
        <f t="shared" si="55"/>
        <v>0</v>
      </c>
      <c r="H64" s="12">
        <f t="shared" si="55"/>
        <v>0</v>
      </c>
      <c r="I64" s="12">
        <f t="shared" si="37"/>
        <v>31</v>
      </c>
      <c r="J64" s="12">
        <f t="shared" ref="J64:L64" si="56">SUM(J65:J66)</f>
        <v>31</v>
      </c>
      <c r="K64" s="12">
        <f t="shared" si="56"/>
        <v>0</v>
      </c>
      <c r="L64" s="12">
        <f t="shared" si="56"/>
        <v>0</v>
      </c>
      <c r="M64" s="12">
        <f t="shared" si="38"/>
        <v>31</v>
      </c>
      <c r="N64" s="12">
        <f t="shared" ref="N64:P64" si="57">SUM(N65:N66)</f>
        <v>31</v>
      </c>
      <c r="O64" s="12">
        <f t="shared" si="57"/>
        <v>0</v>
      </c>
      <c r="P64" s="12">
        <f t="shared" si="57"/>
        <v>0</v>
      </c>
      <c r="Q64" s="12">
        <f t="shared" si="5"/>
        <v>31</v>
      </c>
      <c r="R64" s="12">
        <f t="shared" ref="R64:T64" si="58">SUM(R65:R66)</f>
        <v>31</v>
      </c>
      <c r="S64" s="12">
        <f t="shared" si="58"/>
        <v>0</v>
      </c>
      <c r="T64" s="12">
        <f t="shared" si="58"/>
        <v>0</v>
      </c>
    </row>
    <row r="65" spans="1:20" ht="18" x14ac:dyDescent="0.25">
      <c r="B65" s="9"/>
      <c r="C65" s="10"/>
      <c r="D65" s="11" t="s">
        <v>242</v>
      </c>
      <c r="E65" s="12">
        <f t="shared" si="35"/>
        <v>0</v>
      </c>
      <c r="F65" s="12">
        <v>0</v>
      </c>
      <c r="G65" s="12">
        <v>0</v>
      </c>
      <c r="H65" s="12">
        <v>0</v>
      </c>
      <c r="I65" s="12">
        <f t="shared" si="37"/>
        <v>0</v>
      </c>
      <c r="J65" s="12">
        <v>0</v>
      </c>
      <c r="K65" s="12">
        <v>0</v>
      </c>
      <c r="L65" s="12">
        <v>0</v>
      </c>
      <c r="M65" s="12">
        <f t="shared" si="38"/>
        <v>0</v>
      </c>
      <c r="N65" s="12">
        <v>0</v>
      </c>
      <c r="O65" s="12">
        <v>0</v>
      </c>
      <c r="P65" s="12">
        <v>0</v>
      </c>
      <c r="Q65" s="12">
        <f t="shared" si="5"/>
        <v>0</v>
      </c>
      <c r="R65" s="12">
        <v>0</v>
      </c>
      <c r="S65" s="12">
        <v>0</v>
      </c>
      <c r="T65" s="12">
        <v>0</v>
      </c>
    </row>
    <row r="66" spans="1:20" ht="18" x14ac:dyDescent="0.25">
      <c r="B66" s="9"/>
      <c r="C66" s="10"/>
      <c r="D66" s="11" t="s">
        <v>65</v>
      </c>
      <c r="E66" s="12">
        <f t="shared" si="35"/>
        <v>31</v>
      </c>
      <c r="F66" s="12">
        <v>31</v>
      </c>
      <c r="G66" s="12">
        <v>0</v>
      </c>
      <c r="H66" s="12">
        <v>0</v>
      </c>
      <c r="I66" s="12">
        <f t="shared" si="37"/>
        <v>31</v>
      </c>
      <c r="J66" s="12">
        <v>31</v>
      </c>
      <c r="K66" s="12">
        <v>0</v>
      </c>
      <c r="L66" s="12">
        <v>0</v>
      </c>
      <c r="M66" s="12">
        <f t="shared" si="38"/>
        <v>31</v>
      </c>
      <c r="N66" s="12">
        <v>31</v>
      </c>
      <c r="O66" s="12">
        <v>0</v>
      </c>
      <c r="P66" s="12">
        <v>0</v>
      </c>
      <c r="Q66" s="12">
        <f t="shared" si="5"/>
        <v>31</v>
      </c>
      <c r="R66" s="12">
        <v>31</v>
      </c>
      <c r="S66" s="12">
        <v>0</v>
      </c>
      <c r="T66" s="12">
        <v>0</v>
      </c>
    </row>
    <row r="67" spans="1:20" ht="60" x14ac:dyDescent="0.25">
      <c r="B67" s="33"/>
      <c r="C67" s="34" t="s">
        <v>98</v>
      </c>
      <c r="D67" s="36" t="s">
        <v>99</v>
      </c>
      <c r="E67" s="1">
        <f t="shared" si="35"/>
        <v>2800</v>
      </c>
      <c r="F67" s="1">
        <v>2800</v>
      </c>
      <c r="G67" s="12">
        <v>0</v>
      </c>
      <c r="H67" s="12">
        <v>0</v>
      </c>
      <c r="I67" s="1">
        <f t="shared" si="37"/>
        <v>2800</v>
      </c>
      <c r="J67" s="1">
        <v>2800</v>
      </c>
      <c r="K67" s="12">
        <v>0</v>
      </c>
      <c r="L67" s="12">
        <v>0</v>
      </c>
      <c r="M67" s="1">
        <f t="shared" si="38"/>
        <v>3000</v>
      </c>
      <c r="N67" s="1">
        <v>3000</v>
      </c>
      <c r="O67" s="12">
        <v>0</v>
      </c>
      <c r="P67" s="12">
        <v>0</v>
      </c>
      <c r="Q67" s="1">
        <f t="shared" si="5"/>
        <v>3000</v>
      </c>
      <c r="R67" s="1">
        <v>3000</v>
      </c>
      <c r="S67" s="12">
        <v>0</v>
      </c>
      <c r="T67" s="12">
        <v>0</v>
      </c>
    </row>
    <row r="68" spans="1:20" ht="15.75" x14ac:dyDescent="0.25">
      <c r="B68" s="33"/>
      <c r="C68" s="34" t="s">
        <v>100</v>
      </c>
      <c r="D68" s="36" t="s">
        <v>101</v>
      </c>
      <c r="E68" s="1">
        <f t="shared" si="35"/>
        <v>1400</v>
      </c>
      <c r="F68" s="1">
        <v>1400</v>
      </c>
      <c r="G68" s="12">
        <v>0</v>
      </c>
      <c r="H68" s="12">
        <v>0</v>
      </c>
      <c r="I68" s="1">
        <f t="shared" si="37"/>
        <v>1659.05</v>
      </c>
      <c r="J68" s="1">
        <v>1659.05</v>
      </c>
      <c r="K68" s="12">
        <v>0</v>
      </c>
      <c r="L68" s="12">
        <v>0</v>
      </c>
      <c r="M68" s="1">
        <f t="shared" si="38"/>
        <v>1718.3215</v>
      </c>
      <c r="N68" s="1">
        <v>1718.3215</v>
      </c>
      <c r="O68" s="12">
        <v>0</v>
      </c>
      <c r="P68" s="12">
        <v>0</v>
      </c>
      <c r="Q68" s="1">
        <f t="shared" si="5"/>
        <v>1890.1536500000002</v>
      </c>
      <c r="R68" s="1">
        <f t="shared" ref="R68" si="59">N68*1.1</f>
        <v>1890.1536500000002</v>
      </c>
      <c r="S68" s="12">
        <v>0</v>
      </c>
      <c r="T68" s="12">
        <v>0</v>
      </c>
    </row>
    <row r="69" spans="1:20" ht="15.75" x14ac:dyDescent="0.25">
      <c r="B69" s="33"/>
      <c r="C69" s="34" t="s">
        <v>102</v>
      </c>
      <c r="D69" s="36" t="s">
        <v>103</v>
      </c>
      <c r="E69" s="1">
        <f t="shared" si="35"/>
        <v>9500</v>
      </c>
      <c r="F69" s="1">
        <v>9500</v>
      </c>
      <c r="G69" s="12">
        <v>0</v>
      </c>
      <c r="H69" s="12">
        <v>0</v>
      </c>
      <c r="I69" s="1">
        <f t="shared" si="37"/>
        <v>9500</v>
      </c>
      <c r="J69" s="1">
        <v>9500</v>
      </c>
      <c r="K69" s="12">
        <v>0</v>
      </c>
      <c r="L69" s="12">
        <v>0</v>
      </c>
      <c r="M69" s="1">
        <f t="shared" si="38"/>
        <v>10000</v>
      </c>
      <c r="N69" s="1">
        <v>10000</v>
      </c>
      <c r="O69" s="12">
        <v>0</v>
      </c>
      <c r="P69" s="12">
        <v>0</v>
      </c>
      <c r="Q69" s="1">
        <f t="shared" si="5"/>
        <v>10000</v>
      </c>
      <c r="R69" s="1">
        <v>10000</v>
      </c>
      <c r="S69" s="12">
        <v>0</v>
      </c>
      <c r="T69" s="12">
        <v>0</v>
      </c>
    </row>
    <row r="70" spans="1:20" ht="45" x14ac:dyDescent="0.25">
      <c r="B70" s="33"/>
      <c r="C70" s="34" t="s">
        <v>104</v>
      </c>
      <c r="D70" s="36" t="s">
        <v>251</v>
      </c>
      <c r="E70" s="1">
        <f t="shared" si="35"/>
        <v>40</v>
      </c>
      <c r="F70" s="1">
        <v>40</v>
      </c>
      <c r="G70" s="12">
        <v>0</v>
      </c>
      <c r="H70" s="12">
        <v>0</v>
      </c>
      <c r="I70" s="1">
        <f t="shared" si="37"/>
        <v>40</v>
      </c>
      <c r="J70" s="1">
        <v>40</v>
      </c>
      <c r="K70" s="12">
        <v>0</v>
      </c>
      <c r="L70" s="12">
        <v>0</v>
      </c>
      <c r="M70" s="1">
        <f t="shared" si="38"/>
        <v>40</v>
      </c>
      <c r="N70" s="1">
        <v>40</v>
      </c>
      <c r="O70" s="12">
        <v>0</v>
      </c>
      <c r="P70" s="12">
        <v>0</v>
      </c>
      <c r="Q70" s="1">
        <f t="shared" ref="Q70:Q138" si="60">SUM(R70:T70)</f>
        <v>40</v>
      </c>
      <c r="R70" s="1">
        <v>40</v>
      </c>
      <c r="S70" s="12">
        <v>0</v>
      </c>
      <c r="T70" s="12">
        <v>0</v>
      </c>
    </row>
    <row r="71" spans="1:20" ht="30" x14ac:dyDescent="0.25">
      <c r="B71" s="33"/>
      <c r="C71" s="34" t="s">
        <v>105</v>
      </c>
      <c r="D71" s="36" t="s">
        <v>106</v>
      </c>
      <c r="E71" s="1">
        <f t="shared" si="35"/>
        <v>55</v>
      </c>
      <c r="F71" s="1">
        <v>55</v>
      </c>
      <c r="G71" s="12">
        <v>0</v>
      </c>
      <c r="H71" s="12">
        <v>0</v>
      </c>
      <c r="I71" s="1">
        <f t="shared" si="37"/>
        <v>63.249999999999993</v>
      </c>
      <c r="J71" s="1">
        <v>63.249999999999993</v>
      </c>
      <c r="K71" s="12">
        <v>0</v>
      </c>
      <c r="L71" s="12">
        <v>0</v>
      </c>
      <c r="M71" s="1">
        <f t="shared" si="38"/>
        <v>65.147499999999994</v>
      </c>
      <c r="N71" s="37">
        <v>65.147499999999994</v>
      </c>
      <c r="O71" s="12">
        <v>0</v>
      </c>
      <c r="P71" s="12">
        <v>0</v>
      </c>
      <c r="Q71" s="1">
        <f t="shared" si="60"/>
        <v>71.66225</v>
      </c>
      <c r="R71" s="37">
        <f t="shared" ref="R71" si="61">N71*1.1</f>
        <v>71.66225</v>
      </c>
      <c r="S71" s="12">
        <v>0</v>
      </c>
      <c r="T71" s="12">
        <v>0</v>
      </c>
    </row>
    <row r="72" spans="1:20" ht="30" x14ac:dyDescent="0.25">
      <c r="B72" s="33"/>
      <c r="C72" s="34" t="s">
        <v>107</v>
      </c>
      <c r="D72" s="36" t="s">
        <v>284</v>
      </c>
      <c r="E72" s="1">
        <f t="shared" si="35"/>
        <v>2054</v>
      </c>
      <c r="F72" s="1">
        <v>2054</v>
      </c>
      <c r="G72" s="12">
        <v>0</v>
      </c>
      <c r="H72" s="12">
        <v>0</v>
      </c>
      <c r="I72" s="1">
        <f>SUM(J72:L72)</f>
        <v>2351.8000000000002</v>
      </c>
      <c r="J72" s="1">
        <v>2351.8000000000002</v>
      </c>
      <c r="K72" s="12">
        <v>0</v>
      </c>
      <c r="L72" s="12">
        <v>0</v>
      </c>
      <c r="M72" s="1">
        <f t="shared" si="38"/>
        <v>2422.3000000000002</v>
      </c>
      <c r="N72" s="1">
        <v>2422.3000000000002</v>
      </c>
      <c r="O72" s="12">
        <v>0</v>
      </c>
      <c r="P72" s="12">
        <v>0</v>
      </c>
      <c r="Q72" s="1">
        <f t="shared" si="60"/>
        <v>2664.5</v>
      </c>
      <c r="R72" s="1">
        <v>2664.5</v>
      </c>
      <c r="S72" s="12">
        <v>0</v>
      </c>
      <c r="T72" s="12">
        <v>0</v>
      </c>
    </row>
    <row r="73" spans="1:20" ht="75" x14ac:dyDescent="0.25">
      <c r="B73" s="33"/>
      <c r="C73" s="34" t="s">
        <v>279</v>
      </c>
      <c r="D73" s="36" t="s">
        <v>285</v>
      </c>
      <c r="E73" s="1">
        <f t="shared" si="35"/>
        <v>410</v>
      </c>
      <c r="F73" s="1">
        <v>410</v>
      </c>
      <c r="G73" s="12">
        <v>0</v>
      </c>
      <c r="H73" s="12">
        <v>0</v>
      </c>
      <c r="I73" s="1">
        <f t="shared" si="37"/>
        <v>471.49999999999994</v>
      </c>
      <c r="J73" s="37">
        <v>471.49999999999994</v>
      </c>
      <c r="K73" s="12">
        <v>0</v>
      </c>
      <c r="L73" s="12">
        <v>0</v>
      </c>
      <c r="M73" s="1">
        <f t="shared" si="38"/>
        <v>485.64499999999998</v>
      </c>
      <c r="N73" s="37">
        <v>485.64499999999998</v>
      </c>
      <c r="O73" s="12">
        <v>0</v>
      </c>
      <c r="P73" s="12">
        <v>0</v>
      </c>
      <c r="Q73" s="1">
        <f t="shared" si="60"/>
        <v>534.20950000000005</v>
      </c>
      <c r="R73" s="37">
        <f t="shared" ref="R73:R75" si="62">N73*1.1</f>
        <v>534.20950000000005</v>
      </c>
      <c r="S73" s="12">
        <v>0</v>
      </c>
      <c r="T73" s="12">
        <v>0</v>
      </c>
    </row>
    <row r="74" spans="1:20" s="69" customFormat="1" ht="15.75" x14ac:dyDescent="0.25">
      <c r="A74" s="64"/>
      <c r="B74" s="64"/>
      <c r="C74" s="65" t="s">
        <v>282</v>
      </c>
      <c r="D74" s="66" t="s">
        <v>280</v>
      </c>
      <c r="E74" s="67">
        <f t="shared" si="35"/>
        <v>90</v>
      </c>
      <c r="F74" s="67">
        <v>90</v>
      </c>
      <c r="G74" s="68">
        <v>0</v>
      </c>
      <c r="H74" s="68">
        <v>0</v>
      </c>
      <c r="I74" s="67">
        <f t="shared" si="37"/>
        <v>103.49999999999999</v>
      </c>
      <c r="J74" s="67">
        <v>103.49999999999999</v>
      </c>
      <c r="K74" s="68">
        <v>0</v>
      </c>
      <c r="L74" s="68">
        <v>0</v>
      </c>
      <c r="M74" s="67">
        <f t="shared" si="38"/>
        <v>106.60499999999999</v>
      </c>
      <c r="N74" s="67">
        <v>106.60499999999999</v>
      </c>
      <c r="O74" s="68">
        <v>0</v>
      </c>
      <c r="P74" s="68">
        <v>0</v>
      </c>
      <c r="Q74" s="67">
        <f t="shared" ref="Q74:Q75" si="63">SUM(R74:T74)</f>
        <v>117.2655</v>
      </c>
      <c r="R74" s="67">
        <f t="shared" si="62"/>
        <v>117.2655</v>
      </c>
      <c r="S74" s="68">
        <v>0</v>
      </c>
      <c r="T74" s="68">
        <v>0</v>
      </c>
    </row>
    <row r="75" spans="1:20" s="69" customFormat="1" ht="30" x14ac:dyDescent="0.25">
      <c r="A75" s="64"/>
      <c r="B75" s="64"/>
      <c r="C75" s="65" t="s">
        <v>283</v>
      </c>
      <c r="D75" s="66" t="s">
        <v>281</v>
      </c>
      <c r="E75" s="67">
        <f t="shared" si="35"/>
        <v>296</v>
      </c>
      <c r="F75" s="67">
        <v>296</v>
      </c>
      <c r="G75" s="68">
        <v>0</v>
      </c>
      <c r="H75" s="68">
        <v>0</v>
      </c>
      <c r="I75" s="67">
        <f t="shared" si="37"/>
        <v>340.4</v>
      </c>
      <c r="J75" s="67">
        <v>340.4</v>
      </c>
      <c r="K75" s="68">
        <v>0</v>
      </c>
      <c r="L75" s="68">
        <v>0</v>
      </c>
      <c r="M75" s="67">
        <f t="shared" si="38"/>
        <v>350.61199999999997</v>
      </c>
      <c r="N75" s="67">
        <v>350.61199999999997</v>
      </c>
      <c r="O75" s="68">
        <v>0</v>
      </c>
      <c r="P75" s="68">
        <v>0</v>
      </c>
      <c r="Q75" s="67">
        <f t="shared" si="63"/>
        <v>385.67320000000001</v>
      </c>
      <c r="R75" s="67">
        <f t="shared" si="62"/>
        <v>385.67320000000001</v>
      </c>
      <c r="S75" s="68">
        <v>0</v>
      </c>
      <c r="T75" s="68">
        <v>0</v>
      </c>
    </row>
    <row r="76" spans="1:20" ht="31.5" x14ac:dyDescent="0.25">
      <c r="B76" s="15" t="s">
        <v>28</v>
      </c>
      <c r="C76" s="16"/>
      <c r="D76" s="17" t="s">
        <v>27</v>
      </c>
      <c r="E76" s="18">
        <f t="shared" si="35"/>
        <v>14340</v>
      </c>
      <c r="F76" s="18">
        <f>SUM(F80:F86)</f>
        <v>14340</v>
      </c>
      <c r="G76" s="18">
        <f>SUM(G80:G83)</f>
        <v>0</v>
      </c>
      <c r="H76" s="18">
        <f>SUM(H80:H83)</f>
        <v>0</v>
      </c>
      <c r="I76" s="18">
        <f t="shared" si="37"/>
        <v>15982</v>
      </c>
      <c r="J76" s="18">
        <f>SUM(J80:J86)</f>
        <v>15982</v>
      </c>
      <c r="K76" s="18">
        <f>SUM(K80:K83)</f>
        <v>0</v>
      </c>
      <c r="L76" s="18">
        <f>SUM(L80:L83)</f>
        <v>0</v>
      </c>
      <c r="M76" s="18">
        <f t="shared" si="38"/>
        <v>18062.004999999997</v>
      </c>
      <c r="N76" s="18">
        <f>SUM(N80:N86)</f>
        <v>18062.004999999997</v>
      </c>
      <c r="O76" s="18">
        <f>SUM(O80:O83)</f>
        <v>0</v>
      </c>
      <c r="P76" s="18">
        <f>SUM(P80:P83)</f>
        <v>0</v>
      </c>
      <c r="Q76" s="18">
        <f t="shared" si="60"/>
        <v>19208.215499999998</v>
      </c>
      <c r="R76" s="18">
        <f>SUM(R80:R86)</f>
        <v>19208.215499999998</v>
      </c>
      <c r="S76" s="18">
        <f>SUM(S80:S83)</f>
        <v>0</v>
      </c>
      <c r="T76" s="18">
        <f>SUM(T80:T83)</f>
        <v>0</v>
      </c>
    </row>
    <row r="77" spans="1:20" ht="18" x14ac:dyDescent="0.25">
      <c r="B77" s="9"/>
      <c r="C77" s="10"/>
      <c r="D77" s="11" t="s">
        <v>61</v>
      </c>
      <c r="E77" s="12">
        <f t="shared" si="35"/>
        <v>0</v>
      </c>
      <c r="F77" s="12">
        <f t="shared" ref="F77:H77" si="64">SUM(F78:F79)</f>
        <v>0</v>
      </c>
      <c r="G77" s="12">
        <f t="shared" si="64"/>
        <v>0</v>
      </c>
      <c r="H77" s="12">
        <f t="shared" si="64"/>
        <v>0</v>
      </c>
      <c r="I77" s="12">
        <f t="shared" si="37"/>
        <v>0</v>
      </c>
      <c r="J77" s="12">
        <f t="shared" ref="J77:L77" si="65">SUM(J78:J79)</f>
        <v>0</v>
      </c>
      <c r="K77" s="12">
        <f t="shared" si="65"/>
        <v>0</v>
      </c>
      <c r="L77" s="12">
        <f t="shared" si="65"/>
        <v>0</v>
      </c>
      <c r="M77" s="12">
        <f t="shared" si="38"/>
        <v>0</v>
      </c>
      <c r="N77" s="12">
        <f t="shared" ref="N77:P77" si="66">SUM(N78:N79)</f>
        <v>0</v>
      </c>
      <c r="O77" s="12">
        <f t="shared" si="66"/>
        <v>0</v>
      </c>
      <c r="P77" s="12">
        <f t="shared" si="66"/>
        <v>0</v>
      </c>
      <c r="Q77" s="12">
        <f t="shared" si="60"/>
        <v>0</v>
      </c>
      <c r="R77" s="12">
        <f t="shared" ref="R77:T77" si="67">SUM(R78:R79)</f>
        <v>0</v>
      </c>
      <c r="S77" s="12">
        <f t="shared" si="67"/>
        <v>0</v>
      </c>
      <c r="T77" s="12">
        <f t="shared" si="67"/>
        <v>0</v>
      </c>
    </row>
    <row r="78" spans="1:20" ht="18" x14ac:dyDescent="0.25">
      <c r="B78" s="9"/>
      <c r="C78" s="10"/>
      <c r="D78" s="11" t="s">
        <v>242</v>
      </c>
      <c r="E78" s="12">
        <f t="shared" si="35"/>
        <v>0</v>
      </c>
      <c r="F78" s="12">
        <v>0</v>
      </c>
      <c r="G78" s="12">
        <v>0</v>
      </c>
      <c r="H78" s="12">
        <v>0</v>
      </c>
      <c r="I78" s="12">
        <f t="shared" si="37"/>
        <v>0</v>
      </c>
      <c r="J78" s="12">
        <v>0</v>
      </c>
      <c r="K78" s="12">
        <v>0</v>
      </c>
      <c r="L78" s="12">
        <v>0</v>
      </c>
      <c r="M78" s="12">
        <f t="shared" si="38"/>
        <v>0</v>
      </c>
      <c r="N78" s="12">
        <v>0</v>
      </c>
      <c r="O78" s="12">
        <v>0</v>
      </c>
      <c r="P78" s="12">
        <v>0</v>
      </c>
      <c r="Q78" s="12">
        <f t="shared" si="60"/>
        <v>0</v>
      </c>
      <c r="R78" s="12">
        <v>0</v>
      </c>
      <c r="S78" s="12">
        <v>0</v>
      </c>
      <c r="T78" s="12">
        <v>0</v>
      </c>
    </row>
    <row r="79" spans="1:20" ht="18" x14ac:dyDescent="0.25">
      <c r="B79" s="9"/>
      <c r="C79" s="10"/>
      <c r="D79" s="11" t="s">
        <v>65</v>
      </c>
      <c r="E79" s="12">
        <f t="shared" si="35"/>
        <v>0</v>
      </c>
      <c r="F79" s="12">
        <v>0</v>
      </c>
      <c r="G79" s="12">
        <v>0</v>
      </c>
      <c r="H79" s="12">
        <v>0</v>
      </c>
      <c r="I79" s="12">
        <f t="shared" si="37"/>
        <v>0</v>
      </c>
      <c r="J79" s="12">
        <v>0</v>
      </c>
      <c r="K79" s="12">
        <v>0</v>
      </c>
      <c r="L79" s="12">
        <v>0</v>
      </c>
      <c r="M79" s="12">
        <f t="shared" si="38"/>
        <v>0</v>
      </c>
      <c r="N79" s="12">
        <v>0</v>
      </c>
      <c r="O79" s="12">
        <v>0</v>
      </c>
      <c r="P79" s="12">
        <v>0</v>
      </c>
      <c r="Q79" s="12">
        <f t="shared" si="60"/>
        <v>0</v>
      </c>
      <c r="R79" s="12">
        <v>0</v>
      </c>
      <c r="S79" s="12">
        <v>0</v>
      </c>
      <c r="T79" s="12">
        <v>0</v>
      </c>
    </row>
    <row r="80" spans="1:20" ht="75" x14ac:dyDescent="0.25">
      <c r="B80" s="33"/>
      <c r="C80" s="40" t="s">
        <v>108</v>
      </c>
      <c r="D80" s="36" t="s">
        <v>252</v>
      </c>
      <c r="E80" s="1">
        <f t="shared" si="35"/>
        <v>2235</v>
      </c>
      <c r="F80" s="1">
        <v>2235</v>
      </c>
      <c r="G80" s="12">
        <v>0</v>
      </c>
      <c r="H80" s="12">
        <v>0</v>
      </c>
      <c r="I80" s="1">
        <f t="shared" si="37"/>
        <v>2671.4</v>
      </c>
      <c r="J80" s="1">
        <v>2671.4</v>
      </c>
      <c r="K80" s="12">
        <v>0</v>
      </c>
      <c r="L80" s="12">
        <v>0</v>
      </c>
      <c r="M80" s="1">
        <f t="shared" si="38"/>
        <v>3054.8099999999995</v>
      </c>
      <c r="N80" s="1">
        <v>3054.8099999999995</v>
      </c>
      <c r="O80" s="12">
        <v>0</v>
      </c>
      <c r="P80" s="12">
        <v>0</v>
      </c>
      <c r="Q80" s="1">
        <f t="shared" si="60"/>
        <v>3360.2909999999997</v>
      </c>
      <c r="R80" s="1">
        <f t="shared" ref="R80" si="68">N80*1.1</f>
        <v>3360.2909999999997</v>
      </c>
      <c r="S80" s="12">
        <v>0</v>
      </c>
      <c r="T80" s="12">
        <v>0</v>
      </c>
    </row>
    <row r="81" spans="2:20" ht="30" x14ac:dyDescent="0.25">
      <c r="B81" s="33"/>
      <c r="C81" s="40" t="s">
        <v>109</v>
      </c>
      <c r="D81" s="36" t="s">
        <v>110</v>
      </c>
      <c r="E81" s="1">
        <f t="shared" si="35"/>
        <v>3550</v>
      </c>
      <c r="F81" s="1">
        <v>3550</v>
      </c>
      <c r="G81" s="1">
        <v>0</v>
      </c>
      <c r="H81" s="1">
        <v>0</v>
      </c>
      <c r="I81" s="1">
        <f t="shared" si="37"/>
        <v>3550</v>
      </c>
      <c r="J81" s="1">
        <v>3550</v>
      </c>
      <c r="K81" s="1">
        <v>0</v>
      </c>
      <c r="L81" s="1">
        <v>0</v>
      </c>
      <c r="M81" s="1">
        <f t="shared" si="38"/>
        <v>3600</v>
      </c>
      <c r="N81" s="1">
        <v>3600</v>
      </c>
      <c r="O81" s="1">
        <v>0</v>
      </c>
      <c r="P81" s="1">
        <v>0</v>
      </c>
      <c r="Q81" s="1">
        <f t="shared" si="60"/>
        <v>3600</v>
      </c>
      <c r="R81" s="1">
        <v>3600</v>
      </c>
      <c r="S81" s="1">
        <v>0</v>
      </c>
      <c r="T81" s="1">
        <v>0</v>
      </c>
    </row>
    <row r="82" spans="2:20" ht="30" x14ac:dyDescent="0.25">
      <c r="B82" s="33"/>
      <c r="C82" s="40" t="s">
        <v>111</v>
      </c>
      <c r="D82" s="36" t="s">
        <v>112</v>
      </c>
      <c r="E82" s="1">
        <f t="shared" si="35"/>
        <v>2450</v>
      </c>
      <c r="F82" s="1">
        <v>2450</v>
      </c>
      <c r="G82" s="1">
        <v>0</v>
      </c>
      <c r="H82" s="1">
        <v>0</v>
      </c>
      <c r="I82" s="1">
        <f t="shared" si="37"/>
        <v>2450</v>
      </c>
      <c r="J82" s="1">
        <v>2450</v>
      </c>
      <c r="K82" s="1">
        <v>0</v>
      </c>
      <c r="L82" s="1">
        <v>0</v>
      </c>
      <c r="M82" s="1">
        <f t="shared" si="38"/>
        <v>3000</v>
      </c>
      <c r="N82" s="1">
        <v>3000</v>
      </c>
      <c r="O82" s="1">
        <v>0</v>
      </c>
      <c r="P82" s="1">
        <v>0</v>
      </c>
      <c r="Q82" s="1">
        <f t="shared" si="60"/>
        <v>3000</v>
      </c>
      <c r="R82" s="1">
        <v>3000</v>
      </c>
      <c r="S82" s="1">
        <v>0</v>
      </c>
      <c r="T82" s="1">
        <v>0</v>
      </c>
    </row>
    <row r="83" spans="2:20" ht="30" x14ac:dyDescent="0.25">
      <c r="B83" s="33"/>
      <c r="C83" s="40" t="s">
        <v>113</v>
      </c>
      <c r="D83" s="36" t="s">
        <v>286</v>
      </c>
      <c r="E83" s="1">
        <f t="shared" si="35"/>
        <v>2770</v>
      </c>
      <c r="F83" s="1">
        <v>2770</v>
      </c>
      <c r="G83" s="1">
        <v>0</v>
      </c>
      <c r="H83" s="1">
        <v>0</v>
      </c>
      <c r="I83" s="1">
        <f t="shared" si="37"/>
        <v>3317.3</v>
      </c>
      <c r="J83" s="1">
        <v>3317.3</v>
      </c>
      <c r="K83" s="1">
        <v>0</v>
      </c>
      <c r="L83" s="1">
        <v>0</v>
      </c>
      <c r="M83" s="1">
        <f t="shared" si="38"/>
        <v>3814.9</v>
      </c>
      <c r="N83" s="1">
        <v>3814.9</v>
      </c>
      <c r="O83" s="1">
        <v>0</v>
      </c>
      <c r="P83" s="1">
        <v>0</v>
      </c>
      <c r="Q83" s="1">
        <f t="shared" si="60"/>
        <v>4196.3999999999996</v>
      </c>
      <c r="R83" s="1">
        <v>4196.3999999999996</v>
      </c>
      <c r="S83" s="1">
        <v>0</v>
      </c>
      <c r="T83" s="1">
        <v>0</v>
      </c>
    </row>
    <row r="84" spans="2:20" ht="30" x14ac:dyDescent="0.25">
      <c r="B84" s="33"/>
      <c r="C84" s="40" t="s">
        <v>287</v>
      </c>
      <c r="D84" s="36" t="s">
        <v>292</v>
      </c>
      <c r="E84" s="1">
        <v>1370.25</v>
      </c>
      <c r="F84" s="1">
        <v>1377</v>
      </c>
      <c r="G84" s="1">
        <v>0</v>
      </c>
      <c r="H84" s="1">
        <v>0</v>
      </c>
      <c r="I84" s="1">
        <v>1644.3</v>
      </c>
      <c r="J84" s="1">
        <v>1644.3</v>
      </c>
      <c r="K84" s="1">
        <v>0</v>
      </c>
      <c r="L84" s="1">
        <v>0</v>
      </c>
      <c r="M84" s="1">
        <v>1890.9449999999997</v>
      </c>
      <c r="N84" s="1">
        <v>1890.9449999999997</v>
      </c>
      <c r="O84" s="1">
        <v>0</v>
      </c>
      <c r="P84" s="1">
        <v>0</v>
      </c>
      <c r="Q84" s="1">
        <v>2080.0394999999999</v>
      </c>
      <c r="R84" s="1">
        <v>2080.0394999999999</v>
      </c>
      <c r="S84" s="1">
        <v>0</v>
      </c>
      <c r="T84" s="1">
        <v>0</v>
      </c>
    </row>
    <row r="85" spans="2:20" ht="30" x14ac:dyDescent="0.25">
      <c r="B85" s="33"/>
      <c r="C85" s="40" t="s">
        <v>289</v>
      </c>
      <c r="D85" s="36" t="s">
        <v>288</v>
      </c>
      <c r="E85" s="1">
        <v>217.5</v>
      </c>
      <c r="F85" s="1">
        <v>218</v>
      </c>
      <c r="G85" s="1">
        <v>0</v>
      </c>
      <c r="H85" s="1">
        <v>0</v>
      </c>
      <c r="I85" s="1">
        <v>261</v>
      </c>
      <c r="J85" s="1">
        <v>261</v>
      </c>
      <c r="K85" s="1">
        <v>0</v>
      </c>
      <c r="L85" s="1">
        <v>0</v>
      </c>
      <c r="M85" s="1">
        <v>300.14999999999998</v>
      </c>
      <c r="N85" s="1">
        <v>300.14999999999998</v>
      </c>
      <c r="O85" s="1">
        <v>0</v>
      </c>
      <c r="P85" s="1">
        <v>0</v>
      </c>
      <c r="Q85" s="1">
        <v>330.16500000000002</v>
      </c>
      <c r="R85" s="1">
        <v>330.16500000000002</v>
      </c>
      <c r="S85" s="1">
        <v>0</v>
      </c>
      <c r="T85" s="1">
        <v>0</v>
      </c>
    </row>
    <row r="86" spans="2:20" ht="45" x14ac:dyDescent="0.25">
      <c r="B86" s="33"/>
      <c r="C86" s="40" t="s">
        <v>290</v>
      </c>
      <c r="D86" s="36" t="s">
        <v>291</v>
      </c>
      <c r="E86" s="1">
        <v>1740</v>
      </c>
      <c r="F86" s="1">
        <v>1740</v>
      </c>
      <c r="G86" s="1">
        <v>0</v>
      </c>
      <c r="H86" s="1">
        <v>0</v>
      </c>
      <c r="I86" s="1">
        <v>2088</v>
      </c>
      <c r="J86" s="1">
        <v>2088</v>
      </c>
      <c r="K86" s="1">
        <v>0</v>
      </c>
      <c r="L86" s="1">
        <v>0</v>
      </c>
      <c r="M86" s="1">
        <v>2401.1999999999998</v>
      </c>
      <c r="N86" s="1">
        <v>2401.1999999999998</v>
      </c>
      <c r="O86" s="1">
        <v>0</v>
      </c>
      <c r="P86" s="1">
        <v>0</v>
      </c>
      <c r="Q86" s="1">
        <v>2641.32</v>
      </c>
      <c r="R86" s="1">
        <v>2641.32</v>
      </c>
      <c r="S86" s="1">
        <v>0</v>
      </c>
      <c r="T86" s="1">
        <v>0</v>
      </c>
    </row>
    <row r="87" spans="2:20" ht="31.5" x14ac:dyDescent="0.25">
      <c r="B87" s="15" t="s">
        <v>30</v>
      </c>
      <c r="C87" s="16"/>
      <c r="D87" s="17" t="s">
        <v>29</v>
      </c>
      <c r="E87" s="18">
        <f t="shared" si="35"/>
        <v>9191.25</v>
      </c>
      <c r="F87" s="18">
        <f>SUM(F91:F96)</f>
        <v>9191.25</v>
      </c>
      <c r="G87" s="18">
        <f>SUM(G91:G96)</f>
        <v>0</v>
      </c>
      <c r="H87" s="18">
        <f>SUM(H91:H96)</f>
        <v>0</v>
      </c>
      <c r="I87" s="18">
        <f t="shared" si="37"/>
        <v>9863</v>
      </c>
      <c r="J87" s="18">
        <f>SUM(J91:J96)</f>
        <v>9863</v>
      </c>
      <c r="K87" s="18">
        <f>SUM(K91:K96)</f>
        <v>0</v>
      </c>
      <c r="L87" s="18">
        <f>SUM(L91:L96)</f>
        <v>0</v>
      </c>
      <c r="M87" s="18">
        <f t="shared" si="38"/>
        <v>10680.300000000001</v>
      </c>
      <c r="N87" s="18">
        <f>SUM(N91:N96)</f>
        <v>10680.300000000001</v>
      </c>
      <c r="O87" s="18">
        <f>SUM(O91:O96)</f>
        <v>0</v>
      </c>
      <c r="P87" s="18">
        <f>SUM(P91:P96)</f>
        <v>0</v>
      </c>
      <c r="Q87" s="18">
        <f t="shared" si="60"/>
        <v>11579.330000000002</v>
      </c>
      <c r="R87" s="18">
        <f>SUM(R91:R96)</f>
        <v>11579.330000000002</v>
      </c>
      <c r="S87" s="18">
        <f>SUM(S91:S96)</f>
        <v>0</v>
      </c>
      <c r="T87" s="18">
        <f>SUM(T91:T96)</f>
        <v>0</v>
      </c>
    </row>
    <row r="88" spans="2:20" ht="18" x14ac:dyDescent="0.25">
      <c r="B88" s="9"/>
      <c r="C88" s="10"/>
      <c r="D88" s="11" t="s">
        <v>61</v>
      </c>
      <c r="E88" s="12">
        <f t="shared" si="35"/>
        <v>0</v>
      </c>
      <c r="F88" s="12">
        <f t="shared" ref="F88:H88" si="69">SUM(F89:F90)</f>
        <v>0</v>
      </c>
      <c r="G88" s="12">
        <f t="shared" si="69"/>
        <v>0</v>
      </c>
      <c r="H88" s="12">
        <f t="shared" si="69"/>
        <v>0</v>
      </c>
      <c r="I88" s="12">
        <f t="shared" si="37"/>
        <v>0</v>
      </c>
      <c r="J88" s="12">
        <f t="shared" ref="J88:L88" si="70">SUM(J89:J90)</f>
        <v>0</v>
      </c>
      <c r="K88" s="12">
        <f t="shared" si="70"/>
        <v>0</v>
      </c>
      <c r="L88" s="12">
        <f t="shared" si="70"/>
        <v>0</v>
      </c>
      <c r="M88" s="12">
        <f t="shared" si="38"/>
        <v>0</v>
      </c>
      <c r="N88" s="12">
        <f t="shared" ref="N88:P88" si="71">SUM(N89:N90)</f>
        <v>0</v>
      </c>
      <c r="O88" s="12">
        <f t="shared" si="71"/>
        <v>0</v>
      </c>
      <c r="P88" s="12">
        <f t="shared" si="71"/>
        <v>0</v>
      </c>
      <c r="Q88" s="12">
        <f t="shared" si="60"/>
        <v>0</v>
      </c>
      <c r="R88" s="12">
        <f t="shared" ref="R88:T88" si="72">SUM(R89:R90)</f>
        <v>0</v>
      </c>
      <c r="S88" s="12">
        <f t="shared" si="72"/>
        <v>0</v>
      </c>
      <c r="T88" s="12">
        <f t="shared" si="72"/>
        <v>0</v>
      </c>
    </row>
    <row r="89" spans="2:20" ht="18" x14ac:dyDescent="0.25">
      <c r="B89" s="9"/>
      <c r="C89" s="10"/>
      <c r="D89" s="11" t="s">
        <v>242</v>
      </c>
      <c r="E89" s="12">
        <f t="shared" si="35"/>
        <v>0</v>
      </c>
      <c r="F89" s="12">
        <v>0</v>
      </c>
      <c r="G89" s="12">
        <v>0</v>
      </c>
      <c r="H89" s="12">
        <v>0</v>
      </c>
      <c r="I89" s="12">
        <f t="shared" si="37"/>
        <v>0</v>
      </c>
      <c r="J89" s="12">
        <v>0</v>
      </c>
      <c r="K89" s="12">
        <v>0</v>
      </c>
      <c r="L89" s="12">
        <v>0</v>
      </c>
      <c r="M89" s="12">
        <f t="shared" si="38"/>
        <v>0</v>
      </c>
      <c r="N89" s="12">
        <v>0</v>
      </c>
      <c r="O89" s="12">
        <v>0</v>
      </c>
      <c r="P89" s="12">
        <v>0</v>
      </c>
      <c r="Q89" s="12">
        <f t="shared" si="60"/>
        <v>0</v>
      </c>
      <c r="R89" s="12">
        <v>0</v>
      </c>
      <c r="S89" s="12">
        <v>0</v>
      </c>
      <c r="T89" s="12">
        <v>0</v>
      </c>
    </row>
    <row r="90" spans="2:20" ht="18" x14ac:dyDescent="0.25">
      <c r="B90" s="9"/>
      <c r="C90" s="10"/>
      <c r="D90" s="11" t="s">
        <v>65</v>
      </c>
      <c r="E90" s="12">
        <f t="shared" si="35"/>
        <v>0</v>
      </c>
      <c r="F90" s="12">
        <v>0</v>
      </c>
      <c r="G90" s="12">
        <v>0</v>
      </c>
      <c r="H90" s="12">
        <v>0</v>
      </c>
      <c r="I90" s="12">
        <f t="shared" si="37"/>
        <v>0</v>
      </c>
      <c r="J90" s="12">
        <v>0</v>
      </c>
      <c r="K90" s="12">
        <v>0</v>
      </c>
      <c r="L90" s="12">
        <v>0</v>
      </c>
      <c r="M90" s="12">
        <f t="shared" si="38"/>
        <v>0</v>
      </c>
      <c r="N90" s="12">
        <v>0</v>
      </c>
      <c r="O90" s="12">
        <v>0</v>
      </c>
      <c r="P90" s="12">
        <v>0</v>
      </c>
      <c r="Q90" s="12">
        <f t="shared" si="60"/>
        <v>0</v>
      </c>
      <c r="R90" s="12">
        <v>0</v>
      </c>
      <c r="S90" s="12">
        <v>0</v>
      </c>
      <c r="T90" s="12">
        <v>0</v>
      </c>
    </row>
    <row r="91" spans="2:20" ht="30" x14ac:dyDescent="0.25">
      <c r="B91" s="33"/>
      <c r="C91" s="40" t="s">
        <v>114</v>
      </c>
      <c r="D91" s="36" t="s">
        <v>253</v>
      </c>
      <c r="E91" s="1">
        <f t="shared" si="35"/>
        <v>7200</v>
      </c>
      <c r="F91" s="1">
        <v>7200</v>
      </c>
      <c r="G91" s="1">
        <v>0</v>
      </c>
      <c r="H91" s="1">
        <v>0</v>
      </c>
      <c r="I91" s="1">
        <f t="shared" si="37"/>
        <v>7920.0000000000009</v>
      </c>
      <c r="J91" s="1">
        <f>F91*1.1</f>
        <v>7920.0000000000009</v>
      </c>
      <c r="K91" s="1">
        <v>0</v>
      </c>
      <c r="L91" s="1">
        <v>0</v>
      </c>
      <c r="M91" s="1">
        <f t="shared" si="38"/>
        <v>8712.0000000000018</v>
      </c>
      <c r="N91" s="1">
        <f>J91*1.1</f>
        <v>8712.0000000000018</v>
      </c>
      <c r="O91" s="1">
        <v>0</v>
      </c>
      <c r="P91" s="1">
        <v>0</v>
      </c>
      <c r="Q91" s="1">
        <f t="shared" si="60"/>
        <v>9583.2000000000025</v>
      </c>
      <c r="R91" s="1">
        <f>N91*1.1</f>
        <v>9583.2000000000025</v>
      </c>
      <c r="S91" s="1">
        <v>0</v>
      </c>
      <c r="T91" s="1">
        <v>0</v>
      </c>
    </row>
    <row r="92" spans="2:20" x14ac:dyDescent="0.25">
      <c r="B92" s="33"/>
      <c r="C92" s="40" t="s">
        <v>115</v>
      </c>
      <c r="D92" s="36" t="s">
        <v>117</v>
      </c>
      <c r="E92" s="1">
        <f t="shared" si="35"/>
        <v>415</v>
      </c>
      <c r="F92" s="1">
        <v>415</v>
      </c>
      <c r="G92" s="1">
        <v>0</v>
      </c>
      <c r="H92" s="1">
        <v>0</v>
      </c>
      <c r="I92" s="1">
        <f t="shared" si="37"/>
        <v>415</v>
      </c>
      <c r="J92" s="1">
        <v>415</v>
      </c>
      <c r="K92" s="1">
        <v>0</v>
      </c>
      <c r="L92" s="1">
        <v>0</v>
      </c>
      <c r="M92" s="1">
        <f t="shared" si="38"/>
        <v>415</v>
      </c>
      <c r="N92" s="1">
        <v>415</v>
      </c>
      <c r="O92" s="1">
        <v>0</v>
      </c>
      <c r="P92" s="1">
        <v>0</v>
      </c>
      <c r="Q92" s="1">
        <f t="shared" si="60"/>
        <v>415</v>
      </c>
      <c r="R92" s="1">
        <v>415</v>
      </c>
      <c r="S92" s="1">
        <v>0</v>
      </c>
      <c r="T92" s="1">
        <v>0</v>
      </c>
    </row>
    <row r="93" spans="2:20" ht="45" x14ac:dyDescent="0.25">
      <c r="B93" s="33"/>
      <c r="C93" s="40" t="s">
        <v>116</v>
      </c>
      <c r="D93" s="36" t="s">
        <v>119</v>
      </c>
      <c r="E93" s="1">
        <f t="shared" si="35"/>
        <v>436.99999999999994</v>
      </c>
      <c r="F93" s="1">
        <f>380*1.15</f>
        <v>436.99999999999994</v>
      </c>
      <c r="G93" s="1">
        <v>0</v>
      </c>
      <c r="H93" s="1">
        <v>0</v>
      </c>
      <c r="I93" s="1">
        <f t="shared" si="37"/>
        <v>380</v>
      </c>
      <c r="J93" s="1">
        <v>380</v>
      </c>
      <c r="K93" s="1">
        <v>0</v>
      </c>
      <c r="L93" s="1">
        <v>0</v>
      </c>
      <c r="M93" s="1">
        <f t="shared" si="38"/>
        <v>380</v>
      </c>
      <c r="N93" s="1">
        <v>380</v>
      </c>
      <c r="O93" s="1">
        <v>0</v>
      </c>
      <c r="P93" s="1">
        <v>0</v>
      </c>
      <c r="Q93" s="1">
        <f t="shared" si="60"/>
        <v>380</v>
      </c>
      <c r="R93" s="1">
        <v>380</v>
      </c>
      <c r="S93" s="1">
        <v>0</v>
      </c>
      <c r="T93" s="1">
        <v>0</v>
      </c>
    </row>
    <row r="94" spans="2:20" ht="45" x14ac:dyDescent="0.25">
      <c r="B94" s="33"/>
      <c r="C94" s="40" t="s">
        <v>118</v>
      </c>
      <c r="D94" s="36" t="s">
        <v>121</v>
      </c>
      <c r="E94" s="1">
        <f t="shared" si="35"/>
        <v>800</v>
      </c>
      <c r="F94" s="1">
        <v>800</v>
      </c>
      <c r="G94" s="1">
        <v>0</v>
      </c>
      <c r="H94" s="1">
        <v>0</v>
      </c>
      <c r="I94" s="1">
        <f t="shared" si="37"/>
        <v>800</v>
      </c>
      <c r="J94" s="1">
        <v>800</v>
      </c>
      <c r="K94" s="1">
        <v>0</v>
      </c>
      <c r="L94" s="1">
        <v>0</v>
      </c>
      <c r="M94" s="1">
        <f t="shared" si="38"/>
        <v>800</v>
      </c>
      <c r="N94" s="1">
        <v>800</v>
      </c>
      <c r="O94" s="1">
        <v>0</v>
      </c>
      <c r="P94" s="1">
        <v>0</v>
      </c>
      <c r="Q94" s="1">
        <f t="shared" si="60"/>
        <v>800</v>
      </c>
      <c r="R94" s="1">
        <v>800</v>
      </c>
      <c r="S94" s="1">
        <v>0</v>
      </c>
      <c r="T94" s="1">
        <v>0</v>
      </c>
    </row>
    <row r="95" spans="2:20" x14ac:dyDescent="0.25">
      <c r="B95" s="33"/>
      <c r="C95" s="40" t="s">
        <v>120</v>
      </c>
      <c r="D95" s="36" t="s">
        <v>123</v>
      </c>
      <c r="E95" s="1">
        <f t="shared" si="35"/>
        <v>109.24999999999999</v>
      </c>
      <c r="F95" s="1">
        <f>95*1.15</f>
        <v>109.24999999999999</v>
      </c>
      <c r="G95" s="1">
        <v>0</v>
      </c>
      <c r="H95" s="1">
        <v>0</v>
      </c>
      <c r="I95" s="1">
        <f t="shared" si="37"/>
        <v>95</v>
      </c>
      <c r="J95" s="1">
        <v>95</v>
      </c>
      <c r="K95" s="1">
        <v>0</v>
      </c>
      <c r="L95" s="1">
        <v>0</v>
      </c>
      <c r="M95" s="1">
        <f t="shared" si="38"/>
        <v>95</v>
      </c>
      <c r="N95" s="1">
        <v>95</v>
      </c>
      <c r="O95" s="1">
        <v>0</v>
      </c>
      <c r="P95" s="1">
        <v>0</v>
      </c>
      <c r="Q95" s="1">
        <f t="shared" si="60"/>
        <v>95</v>
      </c>
      <c r="R95" s="1">
        <v>95</v>
      </c>
      <c r="S95" s="1">
        <v>0</v>
      </c>
      <c r="T95" s="1">
        <v>0</v>
      </c>
    </row>
    <row r="96" spans="2:20" ht="120" x14ac:dyDescent="0.25">
      <c r="B96" s="33"/>
      <c r="C96" s="40" t="s">
        <v>122</v>
      </c>
      <c r="D96" s="36" t="s">
        <v>254</v>
      </c>
      <c r="E96" s="1">
        <f t="shared" si="35"/>
        <v>229.99999999999997</v>
      </c>
      <c r="F96" s="1">
        <f>200*1.15</f>
        <v>229.99999999999997</v>
      </c>
      <c r="G96" s="1">
        <v>0</v>
      </c>
      <c r="H96" s="1">
        <v>0</v>
      </c>
      <c r="I96" s="1">
        <f t="shared" si="37"/>
        <v>253</v>
      </c>
      <c r="J96" s="1">
        <f>F96*1.1</f>
        <v>253</v>
      </c>
      <c r="K96" s="1">
        <v>0</v>
      </c>
      <c r="L96" s="1">
        <v>0</v>
      </c>
      <c r="M96" s="1">
        <f t="shared" si="38"/>
        <v>278.3</v>
      </c>
      <c r="N96" s="1">
        <f>J96*1.1</f>
        <v>278.3</v>
      </c>
      <c r="O96" s="1">
        <v>0</v>
      </c>
      <c r="P96" s="1">
        <v>0</v>
      </c>
      <c r="Q96" s="1">
        <f t="shared" si="60"/>
        <v>306.13000000000005</v>
      </c>
      <c r="R96" s="1">
        <f>N96*1.1</f>
        <v>306.13000000000005</v>
      </c>
      <c r="S96" s="1">
        <v>0</v>
      </c>
      <c r="T96" s="1">
        <v>0</v>
      </c>
    </row>
    <row r="97" spans="2:20" ht="31.5" x14ac:dyDescent="0.25">
      <c r="B97" s="15" t="s">
        <v>31</v>
      </c>
      <c r="C97" s="16"/>
      <c r="D97" s="17" t="s">
        <v>32</v>
      </c>
      <c r="E97" s="18">
        <f t="shared" si="35"/>
        <v>11726</v>
      </c>
      <c r="F97" s="18">
        <f>SUM(F101:F107)</f>
        <v>11726</v>
      </c>
      <c r="G97" s="18">
        <f>SUM(G101:G106)</f>
        <v>0</v>
      </c>
      <c r="H97" s="18">
        <f>SUM(H101:H106)</f>
        <v>0</v>
      </c>
      <c r="I97" s="18">
        <f t="shared" si="37"/>
        <v>12853</v>
      </c>
      <c r="J97" s="18">
        <f>SUM(J101:J107)</f>
        <v>12853</v>
      </c>
      <c r="K97" s="18">
        <f>SUM(K101:K106)</f>
        <v>0</v>
      </c>
      <c r="L97" s="18">
        <f>SUM(L101:L106)</f>
        <v>0</v>
      </c>
      <c r="M97" s="18">
        <f t="shared" si="38"/>
        <v>14345.199999999999</v>
      </c>
      <c r="N97" s="18">
        <f>SUM(N101:N107)</f>
        <v>14345.199999999999</v>
      </c>
      <c r="O97" s="18">
        <f>SUM(O101:O106)</f>
        <v>0</v>
      </c>
      <c r="P97" s="18">
        <f>SUM(P101:P106)</f>
        <v>0</v>
      </c>
      <c r="Q97" s="18">
        <f t="shared" si="60"/>
        <v>15826.994999999997</v>
      </c>
      <c r="R97" s="18">
        <f>SUM(R101:R107)</f>
        <v>15826.994999999997</v>
      </c>
      <c r="S97" s="18">
        <f>SUM(S101:S106)</f>
        <v>0</v>
      </c>
      <c r="T97" s="18">
        <f>SUM(T101:T106)</f>
        <v>0</v>
      </c>
    </row>
    <row r="98" spans="2:20" ht="18" x14ac:dyDescent="0.25">
      <c r="B98" s="9"/>
      <c r="C98" s="10"/>
      <c r="D98" s="11" t="s">
        <v>61</v>
      </c>
      <c r="E98" s="12">
        <f t="shared" si="35"/>
        <v>0</v>
      </c>
      <c r="F98" s="12">
        <f t="shared" ref="F98:H98" si="73">SUM(F99:F100)</f>
        <v>0</v>
      </c>
      <c r="G98" s="12">
        <f t="shared" si="73"/>
        <v>0</v>
      </c>
      <c r="H98" s="12">
        <f t="shared" si="73"/>
        <v>0</v>
      </c>
      <c r="I98" s="12">
        <f t="shared" si="37"/>
        <v>0</v>
      </c>
      <c r="J98" s="12">
        <f t="shared" ref="J98:L98" si="74">SUM(J99:J100)</f>
        <v>0</v>
      </c>
      <c r="K98" s="12">
        <f t="shared" si="74"/>
        <v>0</v>
      </c>
      <c r="L98" s="12">
        <f t="shared" si="74"/>
        <v>0</v>
      </c>
      <c r="M98" s="12">
        <f t="shared" si="38"/>
        <v>0</v>
      </c>
      <c r="N98" s="12">
        <f t="shared" ref="N98:P98" si="75">SUM(N99:N100)</f>
        <v>0</v>
      </c>
      <c r="O98" s="12">
        <f t="shared" si="75"/>
        <v>0</v>
      </c>
      <c r="P98" s="12">
        <f t="shared" si="75"/>
        <v>0</v>
      </c>
      <c r="Q98" s="12">
        <f t="shared" si="60"/>
        <v>0</v>
      </c>
      <c r="R98" s="12">
        <f t="shared" ref="R98:T98" si="76">SUM(R99:R100)</f>
        <v>0</v>
      </c>
      <c r="S98" s="12">
        <f t="shared" si="76"/>
        <v>0</v>
      </c>
      <c r="T98" s="12">
        <f t="shared" si="76"/>
        <v>0</v>
      </c>
    </row>
    <row r="99" spans="2:20" ht="18" x14ac:dyDescent="0.25">
      <c r="B99" s="9"/>
      <c r="C99" s="10"/>
      <c r="D99" s="11" t="s">
        <v>242</v>
      </c>
      <c r="E99" s="12">
        <f t="shared" si="35"/>
        <v>0</v>
      </c>
      <c r="F99" s="12">
        <v>0</v>
      </c>
      <c r="G99" s="12">
        <v>0</v>
      </c>
      <c r="H99" s="12">
        <v>0</v>
      </c>
      <c r="I99" s="12">
        <f t="shared" si="37"/>
        <v>0</v>
      </c>
      <c r="J99" s="12">
        <v>0</v>
      </c>
      <c r="K99" s="12">
        <v>0</v>
      </c>
      <c r="L99" s="12">
        <v>0</v>
      </c>
      <c r="M99" s="12">
        <f t="shared" si="38"/>
        <v>0</v>
      </c>
      <c r="N99" s="12">
        <v>0</v>
      </c>
      <c r="O99" s="12">
        <v>0</v>
      </c>
      <c r="P99" s="12">
        <v>0</v>
      </c>
      <c r="Q99" s="12">
        <f t="shared" si="60"/>
        <v>0</v>
      </c>
      <c r="R99" s="12">
        <v>0</v>
      </c>
      <c r="S99" s="12">
        <v>0</v>
      </c>
      <c r="T99" s="12">
        <v>0</v>
      </c>
    </row>
    <row r="100" spans="2:20" ht="18" x14ac:dyDescent="0.25">
      <c r="B100" s="9"/>
      <c r="C100" s="10"/>
      <c r="D100" s="11" t="s">
        <v>65</v>
      </c>
      <c r="E100" s="12">
        <f t="shared" si="35"/>
        <v>0</v>
      </c>
      <c r="F100" s="12">
        <v>0</v>
      </c>
      <c r="G100" s="12">
        <v>0</v>
      </c>
      <c r="H100" s="12">
        <v>0</v>
      </c>
      <c r="I100" s="12">
        <f t="shared" si="37"/>
        <v>0</v>
      </c>
      <c r="J100" s="12">
        <v>0</v>
      </c>
      <c r="K100" s="12">
        <v>0</v>
      </c>
      <c r="L100" s="12">
        <v>0</v>
      </c>
      <c r="M100" s="12">
        <f t="shared" si="38"/>
        <v>0</v>
      </c>
      <c r="N100" s="12">
        <v>0</v>
      </c>
      <c r="O100" s="12">
        <v>0</v>
      </c>
      <c r="P100" s="12">
        <v>0</v>
      </c>
      <c r="Q100" s="12">
        <f t="shared" si="60"/>
        <v>0</v>
      </c>
      <c r="R100" s="12">
        <v>0</v>
      </c>
      <c r="S100" s="12">
        <v>0</v>
      </c>
      <c r="T100" s="12">
        <v>0</v>
      </c>
    </row>
    <row r="101" spans="2:20" ht="60" x14ac:dyDescent="0.25">
      <c r="B101" s="33"/>
      <c r="C101" s="40" t="s">
        <v>124</v>
      </c>
      <c r="D101" s="36" t="s">
        <v>125</v>
      </c>
      <c r="E101" s="1">
        <f t="shared" si="35"/>
        <v>3200</v>
      </c>
      <c r="F101" s="1">
        <v>3200</v>
      </c>
      <c r="G101" s="1">
        <v>0</v>
      </c>
      <c r="H101" s="1">
        <v>0</v>
      </c>
      <c r="I101" s="1">
        <f t="shared" si="37"/>
        <v>3200</v>
      </c>
      <c r="J101" s="1">
        <v>3200</v>
      </c>
      <c r="K101" s="1">
        <v>0</v>
      </c>
      <c r="L101" s="1">
        <v>0</v>
      </c>
      <c r="M101" s="1">
        <f t="shared" si="38"/>
        <v>3400</v>
      </c>
      <c r="N101" s="1">
        <v>3400</v>
      </c>
      <c r="O101" s="1">
        <v>0</v>
      </c>
      <c r="P101" s="1">
        <v>0</v>
      </c>
      <c r="Q101" s="1">
        <f t="shared" si="60"/>
        <v>3400</v>
      </c>
      <c r="R101" s="1">
        <v>3400</v>
      </c>
      <c r="S101" s="1">
        <v>0</v>
      </c>
      <c r="T101" s="1">
        <v>0</v>
      </c>
    </row>
    <row r="102" spans="2:20" ht="60" x14ac:dyDescent="0.25">
      <c r="B102" s="33"/>
      <c r="C102" s="40" t="s">
        <v>126</v>
      </c>
      <c r="D102" s="36" t="s">
        <v>255</v>
      </c>
      <c r="E102" s="1">
        <f t="shared" si="35"/>
        <v>7000</v>
      </c>
      <c r="F102" s="1">
        <v>7000</v>
      </c>
      <c r="G102" s="1">
        <v>0</v>
      </c>
      <c r="H102" s="1">
        <v>0</v>
      </c>
      <c r="I102" s="1">
        <f t="shared" si="37"/>
        <v>8049.9999999999991</v>
      </c>
      <c r="J102" s="1">
        <f>F102*1.15</f>
        <v>8049.9999999999991</v>
      </c>
      <c r="K102" s="1">
        <v>0</v>
      </c>
      <c r="L102" s="1">
        <v>0</v>
      </c>
      <c r="M102" s="1">
        <f t="shared" si="38"/>
        <v>9257.4999999999982</v>
      </c>
      <c r="N102" s="1">
        <f>J102*1.15</f>
        <v>9257.4999999999982</v>
      </c>
      <c r="O102" s="1">
        <v>0</v>
      </c>
      <c r="P102" s="1">
        <v>0</v>
      </c>
      <c r="Q102" s="1">
        <f t="shared" si="60"/>
        <v>10646.124999999996</v>
      </c>
      <c r="R102" s="1">
        <f>N102*1.15</f>
        <v>10646.124999999996</v>
      </c>
      <c r="S102" s="1">
        <v>0</v>
      </c>
      <c r="T102" s="1">
        <v>0</v>
      </c>
    </row>
    <row r="103" spans="2:20" x14ac:dyDescent="0.25">
      <c r="B103" s="33"/>
      <c r="C103" s="40" t="s">
        <v>127</v>
      </c>
      <c r="D103" s="36" t="s">
        <v>128</v>
      </c>
      <c r="E103" s="1">
        <f t="shared" si="35"/>
        <v>770</v>
      </c>
      <c r="F103" s="1">
        <v>770</v>
      </c>
      <c r="G103" s="1">
        <v>0</v>
      </c>
      <c r="H103" s="1">
        <v>0</v>
      </c>
      <c r="I103" s="1">
        <f t="shared" si="37"/>
        <v>847.00000000000011</v>
      </c>
      <c r="J103" s="1">
        <f>F103*1.1</f>
        <v>847.00000000000011</v>
      </c>
      <c r="K103" s="1">
        <v>0</v>
      </c>
      <c r="L103" s="1">
        <v>0</v>
      </c>
      <c r="M103" s="1">
        <f t="shared" si="38"/>
        <v>931.70000000000016</v>
      </c>
      <c r="N103" s="1">
        <f>J103*1.1</f>
        <v>931.70000000000016</v>
      </c>
      <c r="O103" s="1">
        <v>0</v>
      </c>
      <c r="P103" s="1">
        <v>0</v>
      </c>
      <c r="Q103" s="1">
        <f t="shared" si="60"/>
        <v>1024.8700000000003</v>
      </c>
      <c r="R103" s="1">
        <f>N103*1.1</f>
        <v>1024.8700000000003</v>
      </c>
      <c r="S103" s="1">
        <v>0</v>
      </c>
      <c r="T103" s="1">
        <v>0</v>
      </c>
    </row>
    <row r="104" spans="2:20" ht="30" x14ac:dyDescent="0.25">
      <c r="B104" s="33"/>
      <c r="C104" s="40" t="s">
        <v>129</v>
      </c>
      <c r="D104" s="36" t="s">
        <v>130</v>
      </c>
      <c r="E104" s="1">
        <f t="shared" ref="E104:E168" si="77">SUM(F104:H104)</f>
        <v>36</v>
      </c>
      <c r="F104" s="1">
        <v>36</v>
      </c>
      <c r="G104" s="1">
        <v>0</v>
      </c>
      <c r="H104" s="1">
        <v>0</v>
      </c>
      <c r="I104" s="1">
        <f t="shared" ref="I104:I168" si="78">SUM(J104:L104)</f>
        <v>36</v>
      </c>
      <c r="J104" s="1">
        <v>36</v>
      </c>
      <c r="K104" s="1">
        <v>0</v>
      </c>
      <c r="L104" s="1">
        <v>0</v>
      </c>
      <c r="M104" s="1">
        <f t="shared" ref="M104:M168" si="79">SUM(N104:P104)</f>
        <v>36</v>
      </c>
      <c r="N104" s="1">
        <v>36</v>
      </c>
      <c r="O104" s="1">
        <v>0</v>
      </c>
      <c r="P104" s="1">
        <v>0</v>
      </c>
      <c r="Q104" s="1">
        <f t="shared" si="60"/>
        <v>36</v>
      </c>
      <c r="R104" s="1">
        <v>36</v>
      </c>
      <c r="S104" s="1">
        <v>0</v>
      </c>
      <c r="T104" s="1">
        <v>0</v>
      </c>
    </row>
    <row r="105" spans="2:20" x14ac:dyDescent="0.25">
      <c r="B105" s="33"/>
      <c r="C105" s="40" t="s">
        <v>131</v>
      </c>
      <c r="D105" s="36" t="s">
        <v>132</v>
      </c>
      <c r="E105" s="1">
        <f t="shared" si="77"/>
        <v>120</v>
      </c>
      <c r="F105" s="1">
        <v>120</v>
      </c>
      <c r="G105" s="1">
        <v>0</v>
      </c>
      <c r="H105" s="1">
        <v>0</v>
      </c>
      <c r="I105" s="1">
        <f t="shared" si="78"/>
        <v>120</v>
      </c>
      <c r="J105" s="1">
        <v>120</v>
      </c>
      <c r="K105" s="1">
        <v>0</v>
      </c>
      <c r="L105" s="1">
        <v>0</v>
      </c>
      <c r="M105" s="1">
        <f t="shared" si="79"/>
        <v>120</v>
      </c>
      <c r="N105" s="1">
        <v>120</v>
      </c>
      <c r="O105" s="1">
        <v>0</v>
      </c>
      <c r="P105" s="1">
        <v>0</v>
      </c>
      <c r="Q105" s="1">
        <f t="shared" si="60"/>
        <v>120</v>
      </c>
      <c r="R105" s="1">
        <v>120</v>
      </c>
      <c r="S105" s="1">
        <v>0</v>
      </c>
      <c r="T105" s="1">
        <v>0</v>
      </c>
    </row>
    <row r="106" spans="2:20" ht="30" x14ac:dyDescent="0.25">
      <c r="B106" s="33"/>
      <c r="C106" s="40" t="s">
        <v>133</v>
      </c>
      <c r="D106" s="36" t="s">
        <v>134</v>
      </c>
      <c r="E106" s="1">
        <f t="shared" si="77"/>
        <v>300</v>
      </c>
      <c r="F106" s="1">
        <v>300</v>
      </c>
      <c r="G106" s="1">
        <v>0</v>
      </c>
      <c r="H106" s="1">
        <v>0</v>
      </c>
      <c r="I106" s="1">
        <f t="shared" si="78"/>
        <v>300</v>
      </c>
      <c r="J106" s="1">
        <v>300</v>
      </c>
      <c r="K106" s="1">
        <v>0</v>
      </c>
      <c r="L106" s="1">
        <v>0</v>
      </c>
      <c r="M106" s="1">
        <f t="shared" si="79"/>
        <v>300</v>
      </c>
      <c r="N106" s="1">
        <v>300</v>
      </c>
      <c r="O106" s="1">
        <v>0</v>
      </c>
      <c r="P106" s="1">
        <v>0</v>
      </c>
      <c r="Q106" s="1">
        <f t="shared" si="60"/>
        <v>300</v>
      </c>
      <c r="R106" s="1">
        <v>300</v>
      </c>
      <c r="S106" s="1">
        <v>0</v>
      </c>
      <c r="T106" s="1">
        <v>0</v>
      </c>
    </row>
    <row r="107" spans="2:20" ht="45" x14ac:dyDescent="0.25">
      <c r="B107" s="33"/>
      <c r="C107" s="40" t="s">
        <v>256</v>
      </c>
      <c r="D107" s="36" t="s">
        <v>257</v>
      </c>
      <c r="E107" s="1">
        <f t="shared" si="77"/>
        <v>300</v>
      </c>
      <c r="F107" s="1">
        <v>300</v>
      </c>
      <c r="G107" s="1">
        <v>0</v>
      </c>
      <c r="H107" s="1">
        <v>0</v>
      </c>
      <c r="I107" s="1">
        <f t="shared" si="78"/>
        <v>300</v>
      </c>
      <c r="J107" s="1">
        <v>300</v>
      </c>
      <c r="K107" s="1">
        <v>0</v>
      </c>
      <c r="L107" s="1">
        <v>0</v>
      </c>
      <c r="M107" s="1">
        <f t="shared" si="79"/>
        <v>300</v>
      </c>
      <c r="N107" s="1">
        <v>300</v>
      </c>
      <c r="O107" s="1">
        <v>0</v>
      </c>
      <c r="P107" s="1">
        <v>0</v>
      </c>
      <c r="Q107" s="1">
        <f t="shared" si="60"/>
        <v>300</v>
      </c>
      <c r="R107" s="1">
        <v>300</v>
      </c>
      <c r="S107" s="1">
        <v>0</v>
      </c>
      <c r="T107" s="1">
        <v>0</v>
      </c>
    </row>
    <row r="108" spans="2:20" ht="31.5" x14ac:dyDescent="0.25">
      <c r="B108" s="15" t="s">
        <v>34</v>
      </c>
      <c r="C108" s="16"/>
      <c r="D108" s="17" t="s">
        <v>33</v>
      </c>
      <c r="E108" s="18">
        <f t="shared" si="77"/>
        <v>1220</v>
      </c>
      <c r="F108" s="18">
        <f>SUM(F112:F118)</f>
        <v>1220</v>
      </c>
      <c r="G108" s="18">
        <f t="shared" ref="G108:P108" si="80">SUM(G112:G118)</f>
        <v>0</v>
      </c>
      <c r="H108" s="18">
        <f t="shared" si="80"/>
        <v>0</v>
      </c>
      <c r="I108" s="18">
        <f t="shared" si="78"/>
        <v>1220</v>
      </c>
      <c r="J108" s="18">
        <f t="shared" si="80"/>
        <v>1220</v>
      </c>
      <c r="K108" s="18">
        <f t="shared" si="80"/>
        <v>0</v>
      </c>
      <c r="L108" s="18">
        <f t="shared" si="80"/>
        <v>0</v>
      </c>
      <c r="M108" s="18">
        <f t="shared" si="79"/>
        <v>1220</v>
      </c>
      <c r="N108" s="18">
        <f t="shared" si="80"/>
        <v>1220</v>
      </c>
      <c r="O108" s="18">
        <f t="shared" si="80"/>
        <v>0</v>
      </c>
      <c r="P108" s="18">
        <f t="shared" si="80"/>
        <v>0</v>
      </c>
      <c r="Q108" s="18">
        <f t="shared" si="60"/>
        <v>1220</v>
      </c>
      <c r="R108" s="18">
        <f t="shared" ref="R108:T108" si="81">SUM(R112:R118)</f>
        <v>1220</v>
      </c>
      <c r="S108" s="18">
        <f t="shared" si="81"/>
        <v>0</v>
      </c>
      <c r="T108" s="18">
        <f t="shared" si="81"/>
        <v>0</v>
      </c>
    </row>
    <row r="109" spans="2:20" ht="18" x14ac:dyDescent="0.25">
      <c r="B109" s="9"/>
      <c r="C109" s="10"/>
      <c r="D109" s="11" t="s">
        <v>61</v>
      </c>
      <c r="E109" s="12">
        <f t="shared" si="77"/>
        <v>0</v>
      </c>
      <c r="F109" s="12">
        <f t="shared" ref="F109:H109" si="82">SUM(F110:F111)</f>
        <v>0</v>
      </c>
      <c r="G109" s="12">
        <f t="shared" si="82"/>
        <v>0</v>
      </c>
      <c r="H109" s="12">
        <f t="shared" si="82"/>
        <v>0</v>
      </c>
      <c r="I109" s="12">
        <f t="shared" si="78"/>
        <v>0</v>
      </c>
      <c r="J109" s="12">
        <f t="shared" ref="J109:L109" si="83">SUM(J110:J111)</f>
        <v>0</v>
      </c>
      <c r="K109" s="12">
        <f t="shared" si="83"/>
        <v>0</v>
      </c>
      <c r="L109" s="12">
        <f t="shared" si="83"/>
        <v>0</v>
      </c>
      <c r="M109" s="12">
        <f t="shared" si="79"/>
        <v>0</v>
      </c>
      <c r="N109" s="12">
        <f t="shared" ref="N109:P109" si="84">SUM(N110:N111)</f>
        <v>0</v>
      </c>
      <c r="O109" s="12">
        <f t="shared" si="84"/>
        <v>0</v>
      </c>
      <c r="P109" s="12">
        <f t="shared" si="84"/>
        <v>0</v>
      </c>
      <c r="Q109" s="12">
        <f t="shared" si="60"/>
        <v>0</v>
      </c>
      <c r="R109" s="12">
        <f t="shared" ref="R109:T109" si="85">SUM(R110:R111)</f>
        <v>0</v>
      </c>
      <c r="S109" s="12">
        <f t="shared" si="85"/>
        <v>0</v>
      </c>
      <c r="T109" s="12">
        <f t="shared" si="85"/>
        <v>0</v>
      </c>
    </row>
    <row r="110" spans="2:20" ht="18" x14ac:dyDescent="0.25">
      <c r="B110" s="9"/>
      <c r="C110" s="10"/>
      <c r="D110" s="11" t="s">
        <v>242</v>
      </c>
      <c r="E110" s="12">
        <f t="shared" si="77"/>
        <v>0</v>
      </c>
      <c r="F110" s="12">
        <v>0</v>
      </c>
      <c r="G110" s="12">
        <v>0</v>
      </c>
      <c r="H110" s="12">
        <v>0</v>
      </c>
      <c r="I110" s="12">
        <f t="shared" si="78"/>
        <v>0</v>
      </c>
      <c r="J110" s="12">
        <v>0</v>
      </c>
      <c r="K110" s="12">
        <v>0</v>
      </c>
      <c r="L110" s="12">
        <v>0</v>
      </c>
      <c r="M110" s="12">
        <f t="shared" si="79"/>
        <v>0</v>
      </c>
      <c r="N110" s="12">
        <v>0</v>
      </c>
      <c r="O110" s="12">
        <v>0</v>
      </c>
      <c r="P110" s="12">
        <v>0</v>
      </c>
      <c r="Q110" s="12">
        <f t="shared" si="60"/>
        <v>0</v>
      </c>
      <c r="R110" s="12">
        <v>0</v>
      </c>
      <c r="S110" s="12">
        <v>0</v>
      </c>
      <c r="T110" s="12">
        <v>0</v>
      </c>
    </row>
    <row r="111" spans="2:20" ht="18" x14ac:dyDescent="0.25">
      <c r="B111" s="9"/>
      <c r="C111" s="10"/>
      <c r="D111" s="11" t="s">
        <v>65</v>
      </c>
      <c r="E111" s="12">
        <f t="shared" si="77"/>
        <v>0</v>
      </c>
      <c r="F111" s="12">
        <v>0</v>
      </c>
      <c r="G111" s="12">
        <v>0</v>
      </c>
      <c r="H111" s="12">
        <v>0</v>
      </c>
      <c r="I111" s="12">
        <f t="shared" si="78"/>
        <v>0</v>
      </c>
      <c r="J111" s="12">
        <v>0</v>
      </c>
      <c r="K111" s="12">
        <v>0</v>
      </c>
      <c r="L111" s="12">
        <v>0</v>
      </c>
      <c r="M111" s="12">
        <f t="shared" si="79"/>
        <v>0</v>
      </c>
      <c r="N111" s="12">
        <v>0</v>
      </c>
      <c r="O111" s="12">
        <v>0</v>
      </c>
      <c r="P111" s="12">
        <v>0</v>
      </c>
      <c r="Q111" s="12">
        <f t="shared" si="60"/>
        <v>0</v>
      </c>
      <c r="R111" s="12">
        <v>0</v>
      </c>
      <c r="S111" s="12">
        <v>0</v>
      </c>
      <c r="T111" s="12">
        <v>0</v>
      </c>
    </row>
    <row r="112" spans="2:20" x14ac:dyDescent="0.25">
      <c r="B112" s="33"/>
      <c r="C112" s="40" t="s">
        <v>135</v>
      </c>
      <c r="D112" s="36" t="s">
        <v>136</v>
      </c>
      <c r="E112" s="1">
        <f t="shared" si="77"/>
        <v>800</v>
      </c>
      <c r="F112" s="37">
        <v>800</v>
      </c>
      <c r="G112" s="1">
        <v>0</v>
      </c>
      <c r="H112" s="1">
        <v>0</v>
      </c>
      <c r="I112" s="1">
        <f t="shared" si="78"/>
        <v>800</v>
      </c>
      <c r="J112" s="37">
        <v>800</v>
      </c>
      <c r="K112" s="1">
        <v>0</v>
      </c>
      <c r="L112" s="1">
        <v>0</v>
      </c>
      <c r="M112" s="1">
        <f t="shared" si="79"/>
        <v>800</v>
      </c>
      <c r="N112" s="37">
        <v>800</v>
      </c>
      <c r="O112" s="1">
        <v>0</v>
      </c>
      <c r="P112" s="1">
        <v>0</v>
      </c>
      <c r="Q112" s="1">
        <f t="shared" si="60"/>
        <v>800</v>
      </c>
      <c r="R112" s="37">
        <v>800</v>
      </c>
      <c r="S112" s="1">
        <v>0</v>
      </c>
      <c r="T112" s="1">
        <v>0</v>
      </c>
    </row>
    <row r="113" spans="2:20" x14ac:dyDescent="0.25">
      <c r="B113" s="33"/>
      <c r="C113" s="40" t="s">
        <v>137</v>
      </c>
      <c r="D113" s="36" t="s">
        <v>236</v>
      </c>
      <c r="E113" s="1">
        <f t="shared" si="77"/>
        <v>46</v>
      </c>
      <c r="F113" s="41">
        <v>46</v>
      </c>
      <c r="G113" s="1">
        <v>0</v>
      </c>
      <c r="H113" s="1">
        <v>0</v>
      </c>
      <c r="I113" s="1">
        <f t="shared" si="78"/>
        <v>46</v>
      </c>
      <c r="J113" s="41">
        <v>46</v>
      </c>
      <c r="K113" s="1">
        <v>0</v>
      </c>
      <c r="L113" s="1">
        <v>0</v>
      </c>
      <c r="M113" s="1">
        <f t="shared" si="79"/>
        <v>46</v>
      </c>
      <c r="N113" s="41">
        <v>46</v>
      </c>
      <c r="O113" s="1">
        <v>0</v>
      </c>
      <c r="P113" s="1">
        <v>0</v>
      </c>
      <c r="Q113" s="1">
        <f t="shared" si="60"/>
        <v>46</v>
      </c>
      <c r="R113" s="41">
        <v>46</v>
      </c>
      <c r="S113" s="1">
        <v>0</v>
      </c>
      <c r="T113" s="1">
        <v>0</v>
      </c>
    </row>
    <row r="114" spans="2:20" x14ac:dyDescent="0.25">
      <c r="B114" s="33"/>
      <c r="C114" s="40" t="s">
        <v>138</v>
      </c>
      <c r="D114" s="36" t="s">
        <v>237</v>
      </c>
      <c r="E114" s="1">
        <f t="shared" si="77"/>
        <v>46</v>
      </c>
      <c r="F114" s="41">
        <v>46</v>
      </c>
      <c r="G114" s="1">
        <v>0</v>
      </c>
      <c r="H114" s="1">
        <v>0</v>
      </c>
      <c r="I114" s="1">
        <f t="shared" si="78"/>
        <v>46</v>
      </c>
      <c r="J114" s="41">
        <v>46</v>
      </c>
      <c r="K114" s="1">
        <v>0</v>
      </c>
      <c r="L114" s="1">
        <v>0</v>
      </c>
      <c r="M114" s="1">
        <f t="shared" si="79"/>
        <v>46</v>
      </c>
      <c r="N114" s="41">
        <v>46</v>
      </c>
      <c r="O114" s="1">
        <v>0</v>
      </c>
      <c r="P114" s="1">
        <v>0</v>
      </c>
      <c r="Q114" s="1">
        <f t="shared" si="60"/>
        <v>46</v>
      </c>
      <c r="R114" s="41">
        <v>46</v>
      </c>
      <c r="S114" s="1">
        <v>0</v>
      </c>
      <c r="T114" s="1">
        <v>0</v>
      </c>
    </row>
    <row r="115" spans="2:20" x14ac:dyDescent="0.25">
      <c r="B115" s="33"/>
      <c r="C115" s="40" t="s">
        <v>140</v>
      </c>
      <c r="D115" s="36" t="s">
        <v>139</v>
      </c>
      <c r="E115" s="1">
        <f t="shared" si="77"/>
        <v>30</v>
      </c>
      <c r="F115" s="41">
        <v>30</v>
      </c>
      <c r="G115" s="1">
        <v>0</v>
      </c>
      <c r="H115" s="1">
        <v>0</v>
      </c>
      <c r="I115" s="1">
        <f t="shared" si="78"/>
        <v>30</v>
      </c>
      <c r="J115" s="41">
        <v>30</v>
      </c>
      <c r="K115" s="1">
        <v>0</v>
      </c>
      <c r="L115" s="1">
        <v>0</v>
      </c>
      <c r="M115" s="1">
        <f t="shared" si="79"/>
        <v>30</v>
      </c>
      <c r="N115" s="41">
        <v>30</v>
      </c>
      <c r="O115" s="1">
        <v>0</v>
      </c>
      <c r="P115" s="1">
        <v>0</v>
      </c>
      <c r="Q115" s="1">
        <f t="shared" si="60"/>
        <v>30</v>
      </c>
      <c r="R115" s="41">
        <v>30</v>
      </c>
      <c r="S115" s="1">
        <v>0</v>
      </c>
      <c r="T115" s="1">
        <v>0</v>
      </c>
    </row>
    <row r="116" spans="2:20" ht="30" x14ac:dyDescent="0.25">
      <c r="B116" s="33"/>
      <c r="C116" s="40" t="s">
        <v>142</v>
      </c>
      <c r="D116" s="36" t="s">
        <v>141</v>
      </c>
      <c r="E116" s="1">
        <f t="shared" si="77"/>
        <v>95</v>
      </c>
      <c r="F116" s="41">
        <v>95</v>
      </c>
      <c r="G116" s="1">
        <v>0</v>
      </c>
      <c r="H116" s="1">
        <v>0</v>
      </c>
      <c r="I116" s="1">
        <f t="shared" si="78"/>
        <v>95</v>
      </c>
      <c r="J116" s="41">
        <v>95</v>
      </c>
      <c r="K116" s="1">
        <v>0</v>
      </c>
      <c r="L116" s="1">
        <v>0</v>
      </c>
      <c r="M116" s="1">
        <f t="shared" si="79"/>
        <v>95</v>
      </c>
      <c r="N116" s="41">
        <v>95</v>
      </c>
      <c r="O116" s="1">
        <v>0</v>
      </c>
      <c r="P116" s="1">
        <v>0</v>
      </c>
      <c r="Q116" s="1">
        <f t="shared" si="60"/>
        <v>95</v>
      </c>
      <c r="R116" s="41">
        <v>95</v>
      </c>
      <c r="S116" s="1">
        <v>0</v>
      </c>
      <c r="T116" s="1">
        <v>0</v>
      </c>
    </row>
    <row r="117" spans="2:20" x14ac:dyDescent="0.25">
      <c r="B117" s="33"/>
      <c r="C117" s="40" t="s">
        <v>144</v>
      </c>
      <c r="D117" s="36" t="s">
        <v>143</v>
      </c>
      <c r="E117" s="1">
        <f t="shared" si="77"/>
        <v>58</v>
      </c>
      <c r="F117" s="41">
        <v>58</v>
      </c>
      <c r="G117" s="1">
        <v>0</v>
      </c>
      <c r="H117" s="1">
        <v>0</v>
      </c>
      <c r="I117" s="1">
        <f t="shared" si="78"/>
        <v>58</v>
      </c>
      <c r="J117" s="41">
        <v>58</v>
      </c>
      <c r="K117" s="1">
        <v>0</v>
      </c>
      <c r="L117" s="1">
        <v>0</v>
      </c>
      <c r="M117" s="1">
        <f t="shared" si="79"/>
        <v>58</v>
      </c>
      <c r="N117" s="41">
        <v>58</v>
      </c>
      <c r="O117" s="1">
        <v>0</v>
      </c>
      <c r="P117" s="1">
        <v>0</v>
      </c>
      <c r="Q117" s="1">
        <f t="shared" si="60"/>
        <v>58</v>
      </c>
      <c r="R117" s="41">
        <v>58</v>
      </c>
      <c r="S117" s="1">
        <v>0</v>
      </c>
      <c r="T117" s="1">
        <v>0</v>
      </c>
    </row>
    <row r="118" spans="2:20" ht="30" x14ac:dyDescent="0.25">
      <c r="B118" s="33"/>
      <c r="C118" s="40" t="s">
        <v>238</v>
      </c>
      <c r="D118" s="36" t="s">
        <v>145</v>
      </c>
      <c r="E118" s="1">
        <f t="shared" si="77"/>
        <v>145</v>
      </c>
      <c r="F118" s="41">
        <v>145</v>
      </c>
      <c r="G118" s="1">
        <v>0</v>
      </c>
      <c r="H118" s="1">
        <v>0</v>
      </c>
      <c r="I118" s="1">
        <f t="shared" si="78"/>
        <v>145</v>
      </c>
      <c r="J118" s="41">
        <v>145</v>
      </c>
      <c r="K118" s="1">
        <v>0</v>
      </c>
      <c r="L118" s="1">
        <v>0</v>
      </c>
      <c r="M118" s="1">
        <f t="shared" si="79"/>
        <v>145</v>
      </c>
      <c r="N118" s="41">
        <v>145</v>
      </c>
      <c r="O118" s="1">
        <v>0</v>
      </c>
      <c r="P118" s="1">
        <v>0</v>
      </c>
      <c r="Q118" s="1">
        <f t="shared" si="60"/>
        <v>145</v>
      </c>
      <c r="R118" s="41">
        <v>145</v>
      </c>
      <c r="S118" s="1">
        <v>0</v>
      </c>
      <c r="T118" s="1">
        <v>0</v>
      </c>
    </row>
    <row r="119" spans="2:20" ht="31.5" x14ac:dyDescent="0.25">
      <c r="B119" s="15" t="s">
        <v>35</v>
      </c>
      <c r="C119" s="16"/>
      <c r="D119" s="17" t="s">
        <v>36</v>
      </c>
      <c r="E119" s="18">
        <f t="shared" si="77"/>
        <v>23380</v>
      </c>
      <c r="F119" s="18">
        <f>SUM(F123:F126)</f>
        <v>23380</v>
      </c>
      <c r="G119" s="18">
        <f t="shared" ref="G119:H119" si="86">SUM(G123:G126)</f>
        <v>0</v>
      </c>
      <c r="H119" s="18">
        <f t="shared" si="86"/>
        <v>0</v>
      </c>
      <c r="I119" s="18">
        <f t="shared" si="78"/>
        <v>23200</v>
      </c>
      <c r="J119" s="18">
        <f>SUM(J123:J126)</f>
        <v>23200</v>
      </c>
      <c r="K119" s="18">
        <f t="shared" ref="K119:L119" si="87">SUM(K123:K126)</f>
        <v>0</v>
      </c>
      <c r="L119" s="18">
        <f t="shared" si="87"/>
        <v>0</v>
      </c>
      <c r="M119" s="18">
        <f t="shared" si="79"/>
        <v>23200</v>
      </c>
      <c r="N119" s="18">
        <f>SUM(N123:N126)</f>
        <v>23200</v>
      </c>
      <c r="O119" s="18">
        <f t="shared" ref="O119:P119" si="88">SUM(O123:O126)</f>
        <v>0</v>
      </c>
      <c r="P119" s="18">
        <f t="shared" si="88"/>
        <v>0</v>
      </c>
      <c r="Q119" s="18">
        <f t="shared" si="60"/>
        <v>23200</v>
      </c>
      <c r="R119" s="18">
        <f>SUM(R123:R126)</f>
        <v>23200</v>
      </c>
      <c r="S119" s="18">
        <f t="shared" ref="S119:T119" si="89">SUM(S123:S126)</f>
        <v>0</v>
      </c>
      <c r="T119" s="18">
        <f t="shared" si="89"/>
        <v>0</v>
      </c>
    </row>
    <row r="120" spans="2:20" ht="18" x14ac:dyDescent="0.25">
      <c r="B120" s="9"/>
      <c r="C120" s="10"/>
      <c r="D120" s="11" t="s">
        <v>61</v>
      </c>
      <c r="E120" s="12">
        <f t="shared" si="77"/>
        <v>44</v>
      </c>
      <c r="F120" s="12">
        <f t="shared" ref="F120:H120" si="90">SUM(F121:F122)</f>
        <v>44</v>
      </c>
      <c r="G120" s="12">
        <f t="shared" si="90"/>
        <v>0</v>
      </c>
      <c r="H120" s="12">
        <f t="shared" si="90"/>
        <v>0</v>
      </c>
      <c r="I120" s="12">
        <f t="shared" si="78"/>
        <v>44</v>
      </c>
      <c r="J120" s="12">
        <f t="shared" ref="J120:L120" si="91">SUM(J121:J122)</f>
        <v>44</v>
      </c>
      <c r="K120" s="12">
        <f t="shared" si="91"/>
        <v>0</v>
      </c>
      <c r="L120" s="12">
        <f t="shared" si="91"/>
        <v>0</v>
      </c>
      <c r="M120" s="12">
        <f t="shared" si="79"/>
        <v>44</v>
      </c>
      <c r="N120" s="12">
        <f t="shared" ref="N120:P120" si="92">SUM(N121:N122)</f>
        <v>44</v>
      </c>
      <c r="O120" s="12">
        <f t="shared" si="92"/>
        <v>0</v>
      </c>
      <c r="P120" s="12">
        <f t="shared" si="92"/>
        <v>0</v>
      </c>
      <c r="Q120" s="12">
        <f t="shared" si="60"/>
        <v>44</v>
      </c>
      <c r="R120" s="12">
        <f t="shared" ref="R120:T120" si="93">SUM(R121:R122)</f>
        <v>44</v>
      </c>
      <c r="S120" s="12">
        <f t="shared" si="93"/>
        <v>0</v>
      </c>
      <c r="T120" s="12">
        <f t="shared" si="93"/>
        <v>0</v>
      </c>
    </row>
    <row r="121" spans="2:20" ht="18" x14ac:dyDescent="0.25">
      <c r="B121" s="9"/>
      <c r="C121" s="10"/>
      <c r="D121" s="11" t="s">
        <v>242</v>
      </c>
      <c r="E121" s="12">
        <f t="shared" si="77"/>
        <v>0</v>
      </c>
      <c r="F121" s="12">
        <v>0</v>
      </c>
      <c r="G121" s="12">
        <v>0</v>
      </c>
      <c r="H121" s="12">
        <v>0</v>
      </c>
      <c r="I121" s="12">
        <f t="shared" si="78"/>
        <v>0</v>
      </c>
      <c r="J121" s="12">
        <v>0</v>
      </c>
      <c r="K121" s="12">
        <v>0</v>
      </c>
      <c r="L121" s="12">
        <v>0</v>
      </c>
      <c r="M121" s="12">
        <f t="shared" si="79"/>
        <v>0</v>
      </c>
      <c r="N121" s="12">
        <v>0</v>
      </c>
      <c r="O121" s="12">
        <v>0</v>
      </c>
      <c r="P121" s="12">
        <v>0</v>
      </c>
      <c r="Q121" s="12">
        <f t="shared" si="60"/>
        <v>0</v>
      </c>
      <c r="R121" s="12">
        <v>0</v>
      </c>
      <c r="S121" s="12">
        <v>0</v>
      </c>
      <c r="T121" s="12">
        <v>0</v>
      </c>
    </row>
    <row r="122" spans="2:20" ht="18" x14ac:dyDescent="0.25">
      <c r="B122" s="9"/>
      <c r="C122" s="10"/>
      <c r="D122" s="11" t="s">
        <v>65</v>
      </c>
      <c r="E122" s="12">
        <f t="shared" si="77"/>
        <v>44</v>
      </c>
      <c r="F122" s="12">
        <f>30+14</f>
        <v>44</v>
      </c>
      <c r="G122" s="12">
        <v>0</v>
      </c>
      <c r="H122" s="12">
        <v>0</v>
      </c>
      <c r="I122" s="12">
        <f t="shared" si="78"/>
        <v>44</v>
      </c>
      <c r="J122" s="12">
        <f>30+14</f>
        <v>44</v>
      </c>
      <c r="K122" s="12">
        <v>0</v>
      </c>
      <c r="L122" s="12">
        <v>0</v>
      </c>
      <c r="M122" s="12">
        <f t="shared" si="79"/>
        <v>44</v>
      </c>
      <c r="N122" s="12">
        <f>30+14</f>
        <v>44</v>
      </c>
      <c r="O122" s="12">
        <v>0</v>
      </c>
      <c r="P122" s="12">
        <v>0</v>
      </c>
      <c r="Q122" s="12">
        <f t="shared" si="60"/>
        <v>44</v>
      </c>
      <c r="R122" s="12">
        <f>30+14</f>
        <v>44</v>
      </c>
      <c r="S122" s="12">
        <v>0</v>
      </c>
      <c r="T122" s="12">
        <v>0</v>
      </c>
    </row>
    <row r="123" spans="2:20" x14ac:dyDescent="0.25">
      <c r="B123" s="33"/>
      <c r="C123" s="40" t="s">
        <v>146</v>
      </c>
      <c r="D123" s="36" t="s">
        <v>239</v>
      </c>
      <c r="E123" s="1">
        <f t="shared" si="77"/>
        <v>2000</v>
      </c>
      <c r="F123" s="1">
        <v>2000</v>
      </c>
      <c r="G123" s="1">
        <v>0</v>
      </c>
      <c r="H123" s="1">
        <v>0</v>
      </c>
      <c r="I123" s="1">
        <f t="shared" si="78"/>
        <v>2000</v>
      </c>
      <c r="J123" s="1">
        <v>2000</v>
      </c>
      <c r="K123" s="1">
        <v>0</v>
      </c>
      <c r="L123" s="1">
        <v>0</v>
      </c>
      <c r="M123" s="1">
        <f t="shared" si="79"/>
        <v>2000</v>
      </c>
      <c r="N123" s="1">
        <v>2000</v>
      </c>
      <c r="O123" s="1">
        <v>0</v>
      </c>
      <c r="P123" s="1">
        <v>0</v>
      </c>
      <c r="Q123" s="1">
        <f t="shared" si="60"/>
        <v>2000</v>
      </c>
      <c r="R123" s="1">
        <v>2000</v>
      </c>
      <c r="S123" s="1">
        <v>0</v>
      </c>
      <c r="T123" s="1">
        <v>0</v>
      </c>
    </row>
    <row r="124" spans="2:20" x14ac:dyDescent="0.25">
      <c r="B124" s="33"/>
      <c r="C124" s="40" t="s">
        <v>148</v>
      </c>
      <c r="D124" s="36" t="s">
        <v>147</v>
      </c>
      <c r="E124" s="1">
        <f t="shared" si="77"/>
        <v>19000</v>
      </c>
      <c r="F124" s="1">
        <v>19000</v>
      </c>
      <c r="G124" s="1">
        <v>0</v>
      </c>
      <c r="H124" s="1">
        <v>0</v>
      </c>
      <c r="I124" s="1">
        <f t="shared" si="78"/>
        <v>19000</v>
      </c>
      <c r="J124" s="1">
        <v>19000</v>
      </c>
      <c r="K124" s="1">
        <v>0</v>
      </c>
      <c r="L124" s="1">
        <v>0</v>
      </c>
      <c r="M124" s="1">
        <f t="shared" si="79"/>
        <v>19000</v>
      </c>
      <c r="N124" s="1">
        <v>19000</v>
      </c>
      <c r="O124" s="1">
        <v>0</v>
      </c>
      <c r="P124" s="1">
        <v>0</v>
      </c>
      <c r="Q124" s="1">
        <f t="shared" si="60"/>
        <v>19000</v>
      </c>
      <c r="R124" s="1">
        <v>19000</v>
      </c>
      <c r="S124" s="1">
        <v>0</v>
      </c>
      <c r="T124" s="1">
        <v>0</v>
      </c>
    </row>
    <row r="125" spans="2:20" ht="30" x14ac:dyDescent="0.25">
      <c r="B125" s="33"/>
      <c r="C125" s="40" t="s">
        <v>150</v>
      </c>
      <c r="D125" s="36" t="s">
        <v>149</v>
      </c>
      <c r="E125" s="1">
        <f t="shared" si="77"/>
        <v>1000</v>
      </c>
      <c r="F125" s="1">
        <v>1000</v>
      </c>
      <c r="G125" s="1">
        <v>0</v>
      </c>
      <c r="H125" s="1">
        <v>0</v>
      </c>
      <c r="I125" s="1">
        <f t="shared" si="78"/>
        <v>1000</v>
      </c>
      <c r="J125" s="1">
        <v>1000</v>
      </c>
      <c r="K125" s="1">
        <v>0</v>
      </c>
      <c r="L125" s="1">
        <v>0</v>
      </c>
      <c r="M125" s="1">
        <f t="shared" si="79"/>
        <v>1000</v>
      </c>
      <c r="N125" s="1">
        <v>1000</v>
      </c>
      <c r="O125" s="1">
        <v>0</v>
      </c>
      <c r="P125" s="1">
        <v>0</v>
      </c>
      <c r="Q125" s="1">
        <f t="shared" si="60"/>
        <v>1000</v>
      </c>
      <c r="R125" s="1">
        <v>1000</v>
      </c>
      <c r="S125" s="1">
        <v>0</v>
      </c>
      <c r="T125" s="1">
        <v>0</v>
      </c>
    </row>
    <row r="126" spans="2:20" x14ac:dyDescent="0.25">
      <c r="B126" s="33"/>
      <c r="C126" s="40" t="s">
        <v>240</v>
      </c>
      <c r="D126" s="36" t="s">
        <v>151</v>
      </c>
      <c r="E126" s="1">
        <f t="shared" si="77"/>
        <v>1380</v>
      </c>
      <c r="F126" s="1">
        <f>1200*1.15</f>
        <v>1380</v>
      </c>
      <c r="G126" s="1">
        <v>0</v>
      </c>
      <c r="H126" s="1">
        <v>0</v>
      </c>
      <c r="I126" s="1">
        <f t="shared" si="78"/>
        <v>1200</v>
      </c>
      <c r="J126" s="1">
        <v>1200</v>
      </c>
      <c r="K126" s="1">
        <v>0</v>
      </c>
      <c r="L126" s="1">
        <v>0</v>
      </c>
      <c r="M126" s="1">
        <f t="shared" si="79"/>
        <v>1200</v>
      </c>
      <c r="N126" s="1">
        <v>1200</v>
      </c>
      <c r="O126" s="1">
        <v>0</v>
      </c>
      <c r="P126" s="1">
        <v>0</v>
      </c>
      <c r="Q126" s="1">
        <f t="shared" si="60"/>
        <v>1200</v>
      </c>
      <c r="R126" s="1">
        <v>1200</v>
      </c>
      <c r="S126" s="1">
        <v>0</v>
      </c>
      <c r="T126" s="1">
        <v>0</v>
      </c>
    </row>
    <row r="127" spans="2:20" ht="36" x14ac:dyDescent="0.25">
      <c r="B127" s="15" t="s">
        <v>37</v>
      </c>
      <c r="C127" s="16"/>
      <c r="D127" s="17" t="s">
        <v>38</v>
      </c>
      <c r="E127" s="18">
        <f t="shared" si="77"/>
        <v>209020.09999999998</v>
      </c>
      <c r="F127" s="18">
        <f>F131+F143+F152+F157+F167+F175+F191+F197+F205+F211+F217</f>
        <v>208920.09999999998</v>
      </c>
      <c r="G127" s="18">
        <f>G131+G143+G152+G157+G167+G175+G191+G197+G205+G211+G217</f>
        <v>0</v>
      </c>
      <c r="H127" s="18">
        <f>H131+H143+H152+H157+H167+H175+H191+H197+H205+H211+H217</f>
        <v>100</v>
      </c>
      <c r="I127" s="18">
        <f>SUM(J127:L127)</f>
        <v>226738.50375</v>
      </c>
      <c r="J127" s="18">
        <f>J131+J143+J152+J157+J167+J175+J191+J197+J205+J211+J217</f>
        <v>226638.50375</v>
      </c>
      <c r="K127" s="18">
        <f>K131+K143+K152+K157+K167+K175+K191+K197+K205+K211+K217</f>
        <v>0</v>
      </c>
      <c r="L127" s="18">
        <f>L131+L143+L152+L157+L167+L175+L191+L197+L205+L211+L217</f>
        <v>100</v>
      </c>
      <c r="M127" s="18">
        <f t="shared" si="79"/>
        <v>245362.24850000002</v>
      </c>
      <c r="N127" s="18">
        <f>N131+N143+N152+N157+N167+N175+N191+N197+N205+N211+N217</f>
        <v>245262.24850000002</v>
      </c>
      <c r="O127" s="18">
        <f>O131+O143+O152+O157+O167+O175+O191+O197+O205+O211+O217</f>
        <v>0</v>
      </c>
      <c r="P127" s="18">
        <f>P131+P143+P152+P157+P167+P175+P191+P197+P205+P211+P217</f>
        <v>100</v>
      </c>
      <c r="Q127" s="18">
        <f t="shared" si="60"/>
        <v>266096.28688125004</v>
      </c>
      <c r="R127" s="18">
        <f>R131+R143+R152+R157+R167+R175+R191+R197+R205+R211+R217</f>
        <v>265996.28688125004</v>
      </c>
      <c r="S127" s="18">
        <f>S131+S143+S152+S157+S167+S175+S191+S197+S205+S211+S217</f>
        <v>0</v>
      </c>
      <c r="T127" s="18">
        <f>T131+T143+T152+T157+T167+T175+T191+T197+T205+T211+T217</f>
        <v>100</v>
      </c>
    </row>
    <row r="128" spans="2:20" ht="18" x14ac:dyDescent="0.25">
      <c r="B128" s="9"/>
      <c r="C128" s="10"/>
      <c r="D128" s="11" t="s">
        <v>61</v>
      </c>
      <c r="E128" s="12">
        <f t="shared" si="77"/>
        <v>3295</v>
      </c>
      <c r="F128" s="12">
        <f t="shared" ref="F128" si="94">SUM(F129:F130)</f>
        <v>3295</v>
      </c>
      <c r="G128" s="12">
        <f t="shared" ref="G128:H128" si="95">SUM(G129:G130)</f>
        <v>0</v>
      </c>
      <c r="H128" s="12">
        <f t="shared" si="95"/>
        <v>0</v>
      </c>
      <c r="I128" s="12">
        <f t="shared" si="78"/>
        <v>3295</v>
      </c>
      <c r="J128" s="12">
        <f t="shared" ref="J128:L128" si="96">SUM(J129:J130)</f>
        <v>3295</v>
      </c>
      <c r="K128" s="12">
        <f t="shared" si="96"/>
        <v>0</v>
      </c>
      <c r="L128" s="12">
        <f t="shared" si="96"/>
        <v>0</v>
      </c>
      <c r="M128" s="12">
        <f t="shared" si="79"/>
        <v>3295</v>
      </c>
      <c r="N128" s="12">
        <f t="shared" ref="N128:P128" si="97">SUM(N129:N130)</f>
        <v>3295</v>
      </c>
      <c r="O128" s="12">
        <f t="shared" si="97"/>
        <v>0</v>
      </c>
      <c r="P128" s="12">
        <f t="shared" si="97"/>
        <v>0</v>
      </c>
      <c r="Q128" s="12">
        <f t="shared" si="60"/>
        <v>3295</v>
      </c>
      <c r="R128" s="12">
        <f t="shared" ref="R128:T128" si="98">SUM(R129:R130)</f>
        <v>3295</v>
      </c>
      <c r="S128" s="12">
        <f t="shared" si="98"/>
        <v>0</v>
      </c>
      <c r="T128" s="12">
        <f t="shared" si="98"/>
        <v>0</v>
      </c>
    </row>
    <row r="129" spans="2:20" ht="18" x14ac:dyDescent="0.25">
      <c r="B129" s="9"/>
      <c r="C129" s="10"/>
      <c r="D129" s="11" t="s">
        <v>242</v>
      </c>
      <c r="E129" s="12">
        <f t="shared" si="77"/>
        <v>0</v>
      </c>
      <c r="F129" s="12">
        <v>0</v>
      </c>
      <c r="G129" s="12">
        <v>0</v>
      </c>
      <c r="H129" s="12">
        <v>0</v>
      </c>
      <c r="I129" s="12">
        <f t="shared" si="78"/>
        <v>0</v>
      </c>
      <c r="J129" s="12">
        <v>0</v>
      </c>
      <c r="K129" s="12">
        <v>0</v>
      </c>
      <c r="L129" s="12">
        <v>0</v>
      </c>
      <c r="M129" s="12">
        <f t="shared" si="79"/>
        <v>0</v>
      </c>
      <c r="N129" s="12">
        <v>0</v>
      </c>
      <c r="O129" s="12">
        <v>0</v>
      </c>
      <c r="P129" s="12">
        <v>0</v>
      </c>
      <c r="Q129" s="12">
        <f t="shared" si="60"/>
        <v>0</v>
      </c>
      <c r="R129" s="12">
        <v>0</v>
      </c>
      <c r="S129" s="12">
        <v>0</v>
      </c>
      <c r="T129" s="12">
        <v>0</v>
      </c>
    </row>
    <row r="130" spans="2:20" ht="18" x14ac:dyDescent="0.25">
      <c r="B130" s="9"/>
      <c r="C130" s="10"/>
      <c r="D130" s="11" t="s">
        <v>65</v>
      </c>
      <c r="E130" s="13">
        <f t="shared" si="77"/>
        <v>3295</v>
      </c>
      <c r="F130" s="13">
        <f>F134+F146+F155+F160+F170+F178+F194+F200+F208+F214+F220</f>
        <v>3295</v>
      </c>
      <c r="G130" s="13">
        <f>G134+G146+G155+G160+G170+G178+G194+G200+G208+G214+G220</f>
        <v>0</v>
      </c>
      <c r="H130" s="13">
        <f>H134+H146+H155+H160+H170+H178+H194+H200+H208+H214+H220</f>
        <v>0</v>
      </c>
      <c r="I130" s="13">
        <f t="shared" si="78"/>
        <v>3295</v>
      </c>
      <c r="J130" s="13">
        <f>J134+J146+J155+J160+J170+J178+J194+J200+J208+J214+J220</f>
        <v>3295</v>
      </c>
      <c r="K130" s="13">
        <f>K134+K146+K155+K160+K170+K178+K194+K200+K208+K214+K220</f>
        <v>0</v>
      </c>
      <c r="L130" s="13">
        <f>L134+L146+L155+L160+L170+L178+L194+L200+L208+L214+L220</f>
        <v>0</v>
      </c>
      <c r="M130" s="13">
        <f t="shared" si="79"/>
        <v>3295</v>
      </c>
      <c r="N130" s="13">
        <f>N134+N146+N155+N160+N170+N178+N194+N200+N208+N214+N220</f>
        <v>3295</v>
      </c>
      <c r="O130" s="13">
        <f>O134+O146+O155+O160+O170+O178+O194+O200+O208+O214+O220</f>
        <v>0</v>
      </c>
      <c r="P130" s="13">
        <f>P134+P146+P155+P160+P170+P178+P194+P200+P208+P214+P220</f>
        <v>0</v>
      </c>
      <c r="Q130" s="13">
        <f t="shared" si="60"/>
        <v>3295</v>
      </c>
      <c r="R130" s="13">
        <f>R134+R146+R155+R160+R170+R178+R194+R200+R208+R214+R220</f>
        <v>3295</v>
      </c>
      <c r="S130" s="13">
        <f>S134+S146+S155+S160+S170+S178+S194+S200+S208+S214+S220</f>
        <v>0</v>
      </c>
      <c r="T130" s="13">
        <f>T134+T146+T155+T160+T170+T178+T194+T200+T208+T214+T220</f>
        <v>0</v>
      </c>
    </row>
    <row r="131" spans="2:20" ht="31.5" x14ac:dyDescent="0.25">
      <c r="B131" s="15" t="s">
        <v>40</v>
      </c>
      <c r="C131" s="16"/>
      <c r="D131" s="17" t="s">
        <v>39</v>
      </c>
      <c r="E131" s="18">
        <f t="shared" si="77"/>
        <v>24056.924999999996</v>
      </c>
      <c r="F131" s="18">
        <f>SUM(F135:F142)</f>
        <v>24056.924999999996</v>
      </c>
      <c r="G131" s="18">
        <f t="shared" ref="G131:H131" si="99">SUM(G135:G141)</f>
        <v>0</v>
      </c>
      <c r="H131" s="18">
        <f t="shared" si="99"/>
        <v>0</v>
      </c>
      <c r="I131" s="18">
        <f t="shared" si="78"/>
        <v>26400.567500000001</v>
      </c>
      <c r="J131" s="18">
        <f>SUM(J135:J142)</f>
        <v>26400.567500000001</v>
      </c>
      <c r="K131" s="18">
        <f t="shared" ref="K131:L131" si="100">SUM(K135:K141)</f>
        <v>0</v>
      </c>
      <c r="L131" s="18">
        <f t="shared" si="100"/>
        <v>0</v>
      </c>
      <c r="M131" s="18">
        <f t="shared" si="79"/>
        <v>28978.574250000005</v>
      </c>
      <c r="N131" s="18">
        <f>SUM(N135:N142)</f>
        <v>28978.574250000005</v>
      </c>
      <c r="O131" s="18">
        <f t="shared" ref="O131:P131" si="101">SUM(O135:O141)</f>
        <v>0</v>
      </c>
      <c r="P131" s="18">
        <f t="shared" si="101"/>
        <v>0</v>
      </c>
      <c r="Q131" s="18">
        <f t="shared" si="60"/>
        <v>31814.381675000008</v>
      </c>
      <c r="R131" s="18">
        <f>SUM(R135:R142)</f>
        <v>31814.381675000008</v>
      </c>
      <c r="S131" s="18">
        <f t="shared" ref="S131:T131" si="102">SUM(S135:S141)</f>
        <v>0</v>
      </c>
      <c r="T131" s="18">
        <f t="shared" si="102"/>
        <v>0</v>
      </c>
    </row>
    <row r="132" spans="2:20" ht="18" x14ac:dyDescent="0.25">
      <c r="B132" s="9"/>
      <c r="C132" s="10"/>
      <c r="D132" s="11" t="s">
        <v>61</v>
      </c>
      <c r="E132" s="12">
        <f t="shared" si="77"/>
        <v>0</v>
      </c>
      <c r="F132" s="12">
        <f t="shared" ref="F132:H132" si="103">SUM(F133:F134)</f>
        <v>0</v>
      </c>
      <c r="G132" s="12">
        <f t="shared" si="103"/>
        <v>0</v>
      </c>
      <c r="H132" s="12">
        <f t="shared" si="103"/>
        <v>0</v>
      </c>
      <c r="I132" s="12">
        <f t="shared" si="78"/>
        <v>0</v>
      </c>
      <c r="J132" s="12">
        <f t="shared" ref="J132:L132" si="104">SUM(J133:J134)</f>
        <v>0</v>
      </c>
      <c r="K132" s="12">
        <f t="shared" si="104"/>
        <v>0</v>
      </c>
      <c r="L132" s="12">
        <f t="shared" si="104"/>
        <v>0</v>
      </c>
      <c r="M132" s="12">
        <f t="shared" si="79"/>
        <v>0</v>
      </c>
      <c r="N132" s="12">
        <f t="shared" ref="N132:P132" si="105">SUM(N133:N134)</f>
        <v>0</v>
      </c>
      <c r="O132" s="12">
        <f t="shared" si="105"/>
        <v>0</v>
      </c>
      <c r="P132" s="12">
        <f t="shared" si="105"/>
        <v>0</v>
      </c>
      <c r="Q132" s="12">
        <f t="shared" si="60"/>
        <v>0</v>
      </c>
      <c r="R132" s="12">
        <f t="shared" ref="R132:T132" si="106">SUM(R133:R134)</f>
        <v>0</v>
      </c>
      <c r="S132" s="12">
        <f t="shared" si="106"/>
        <v>0</v>
      </c>
      <c r="T132" s="12">
        <f t="shared" si="106"/>
        <v>0</v>
      </c>
    </row>
    <row r="133" spans="2:20" ht="18" x14ac:dyDescent="0.25">
      <c r="B133" s="9"/>
      <c r="C133" s="10"/>
      <c r="D133" s="11" t="s">
        <v>242</v>
      </c>
      <c r="E133" s="12">
        <f t="shared" si="77"/>
        <v>0</v>
      </c>
      <c r="F133" s="12">
        <v>0</v>
      </c>
      <c r="G133" s="12">
        <v>0</v>
      </c>
      <c r="H133" s="12">
        <v>0</v>
      </c>
      <c r="I133" s="12">
        <f t="shared" si="78"/>
        <v>0</v>
      </c>
      <c r="J133" s="12">
        <v>0</v>
      </c>
      <c r="K133" s="12">
        <v>0</v>
      </c>
      <c r="L133" s="12">
        <v>0</v>
      </c>
      <c r="M133" s="12">
        <f t="shared" si="79"/>
        <v>0</v>
      </c>
      <c r="N133" s="12">
        <v>0</v>
      </c>
      <c r="O133" s="12">
        <v>0</v>
      </c>
      <c r="P133" s="12">
        <v>0</v>
      </c>
      <c r="Q133" s="12">
        <f t="shared" si="60"/>
        <v>0</v>
      </c>
      <c r="R133" s="12">
        <v>0</v>
      </c>
      <c r="S133" s="12">
        <v>0</v>
      </c>
      <c r="T133" s="12">
        <v>0</v>
      </c>
    </row>
    <row r="134" spans="2:20" ht="18" x14ac:dyDescent="0.25">
      <c r="B134" s="9"/>
      <c r="C134" s="10"/>
      <c r="D134" s="11" t="s">
        <v>65</v>
      </c>
      <c r="E134" s="12">
        <f t="shared" si="77"/>
        <v>0</v>
      </c>
      <c r="F134" s="12">
        <v>0</v>
      </c>
      <c r="G134" s="12">
        <v>0</v>
      </c>
      <c r="H134" s="12">
        <v>0</v>
      </c>
      <c r="I134" s="12">
        <f t="shared" si="78"/>
        <v>0</v>
      </c>
      <c r="J134" s="12">
        <v>0</v>
      </c>
      <c r="K134" s="12">
        <v>0</v>
      </c>
      <c r="L134" s="12">
        <v>0</v>
      </c>
      <c r="M134" s="12">
        <f t="shared" si="79"/>
        <v>0</v>
      </c>
      <c r="N134" s="12">
        <v>0</v>
      </c>
      <c r="O134" s="12">
        <v>0</v>
      </c>
      <c r="P134" s="12">
        <v>0</v>
      </c>
      <c r="Q134" s="12">
        <f t="shared" si="60"/>
        <v>0</v>
      </c>
      <c r="R134" s="12">
        <v>0</v>
      </c>
      <c r="S134" s="12">
        <v>0</v>
      </c>
      <c r="T134" s="12">
        <v>0</v>
      </c>
    </row>
    <row r="135" spans="2:20" x14ac:dyDescent="0.25">
      <c r="B135" s="33"/>
      <c r="C135" s="40" t="s">
        <v>152</v>
      </c>
      <c r="D135" s="42" t="s">
        <v>258</v>
      </c>
      <c r="E135" s="1">
        <f t="shared" si="77"/>
        <v>6406.3049999999994</v>
      </c>
      <c r="F135" s="1">
        <f>5570.7*1.15</f>
        <v>6406.3049999999994</v>
      </c>
      <c r="G135" s="1">
        <v>0</v>
      </c>
      <c r="H135" s="1">
        <v>0</v>
      </c>
      <c r="I135" s="1">
        <f t="shared" si="78"/>
        <v>7046.9354999999996</v>
      </c>
      <c r="J135" s="1">
        <f>F135*1.1</f>
        <v>7046.9354999999996</v>
      </c>
      <c r="K135" s="1">
        <v>0</v>
      </c>
      <c r="L135" s="1">
        <v>0</v>
      </c>
      <c r="M135" s="1">
        <f t="shared" si="79"/>
        <v>7751.6290500000005</v>
      </c>
      <c r="N135" s="1">
        <f t="shared" ref="N135:N140" si="107">J135*1.1</f>
        <v>7751.6290500000005</v>
      </c>
      <c r="O135" s="1">
        <v>0</v>
      </c>
      <c r="P135" s="1">
        <v>0</v>
      </c>
      <c r="Q135" s="1">
        <f t="shared" si="60"/>
        <v>8526.7919550000006</v>
      </c>
      <c r="R135" s="1">
        <f t="shared" ref="R135:R140" si="108">N135*1.1</f>
        <v>8526.7919550000006</v>
      </c>
      <c r="S135" s="1">
        <v>0</v>
      </c>
      <c r="T135" s="1">
        <v>0</v>
      </c>
    </row>
    <row r="136" spans="2:20" x14ac:dyDescent="0.25">
      <c r="B136" s="33"/>
      <c r="C136" s="40" t="s">
        <v>153</v>
      </c>
      <c r="D136" s="36" t="s">
        <v>154</v>
      </c>
      <c r="E136" s="1">
        <f t="shared" si="77"/>
        <v>89.469999999999985</v>
      </c>
      <c r="F136" s="1">
        <f>77.8*1.15</f>
        <v>89.469999999999985</v>
      </c>
      <c r="G136" s="1">
        <v>0</v>
      </c>
      <c r="H136" s="1">
        <v>0</v>
      </c>
      <c r="I136" s="1">
        <f t="shared" si="78"/>
        <v>98.416999999999987</v>
      </c>
      <c r="J136" s="1">
        <f t="shared" ref="J135:J140" si="109">F136*1.1</f>
        <v>98.416999999999987</v>
      </c>
      <c r="K136" s="1">
        <v>0</v>
      </c>
      <c r="L136" s="1">
        <v>0</v>
      </c>
      <c r="M136" s="1">
        <f t="shared" si="79"/>
        <v>108.25869999999999</v>
      </c>
      <c r="N136" s="1">
        <f t="shared" si="107"/>
        <v>108.25869999999999</v>
      </c>
      <c r="O136" s="1">
        <v>0</v>
      </c>
      <c r="P136" s="1">
        <v>0</v>
      </c>
      <c r="Q136" s="1">
        <f t="shared" si="60"/>
        <v>119.08457</v>
      </c>
      <c r="R136" s="1">
        <f t="shared" si="108"/>
        <v>119.08457</v>
      </c>
      <c r="S136" s="1">
        <v>0</v>
      </c>
      <c r="T136" s="1">
        <v>0</v>
      </c>
    </row>
    <row r="137" spans="2:20" x14ac:dyDescent="0.25">
      <c r="B137" s="33"/>
      <c r="C137" s="40" t="s">
        <v>155</v>
      </c>
      <c r="D137" s="36" t="s">
        <v>156</v>
      </c>
      <c r="E137" s="1">
        <f t="shared" si="77"/>
        <v>173.64999999999998</v>
      </c>
      <c r="F137" s="1">
        <f>151*1.15</f>
        <v>173.64999999999998</v>
      </c>
      <c r="G137" s="1">
        <v>0</v>
      </c>
      <c r="H137" s="1">
        <v>0</v>
      </c>
      <c r="I137" s="1">
        <f t="shared" si="78"/>
        <v>191.01499999999999</v>
      </c>
      <c r="J137" s="1">
        <f t="shared" si="109"/>
        <v>191.01499999999999</v>
      </c>
      <c r="K137" s="1">
        <v>0</v>
      </c>
      <c r="L137" s="1">
        <v>0</v>
      </c>
      <c r="M137" s="1">
        <f t="shared" si="79"/>
        <v>210.1165</v>
      </c>
      <c r="N137" s="1">
        <f t="shared" si="107"/>
        <v>210.1165</v>
      </c>
      <c r="O137" s="1">
        <v>0</v>
      </c>
      <c r="P137" s="1">
        <v>0</v>
      </c>
      <c r="Q137" s="1">
        <f t="shared" si="60"/>
        <v>231.12815000000003</v>
      </c>
      <c r="R137" s="1">
        <f t="shared" si="108"/>
        <v>231.12815000000003</v>
      </c>
      <c r="S137" s="1">
        <v>0</v>
      </c>
      <c r="T137" s="1">
        <v>0</v>
      </c>
    </row>
    <row r="138" spans="2:20" x14ac:dyDescent="0.25">
      <c r="B138" s="33"/>
      <c r="C138" s="40" t="s">
        <v>157</v>
      </c>
      <c r="D138" s="42" t="s">
        <v>259</v>
      </c>
      <c r="E138" s="1">
        <f t="shared" si="77"/>
        <v>761.64499999999987</v>
      </c>
      <c r="F138" s="1">
        <f>662.3*1.15</f>
        <v>761.64499999999987</v>
      </c>
      <c r="G138" s="1">
        <v>0</v>
      </c>
      <c r="H138" s="1">
        <v>0</v>
      </c>
      <c r="I138" s="1">
        <f t="shared" si="78"/>
        <v>837.80949999999996</v>
      </c>
      <c r="J138" s="1">
        <f t="shared" si="109"/>
        <v>837.80949999999996</v>
      </c>
      <c r="K138" s="1">
        <v>0</v>
      </c>
      <c r="L138" s="1">
        <v>0</v>
      </c>
      <c r="M138" s="1">
        <f t="shared" si="79"/>
        <v>921.59045000000003</v>
      </c>
      <c r="N138" s="1">
        <f t="shared" si="107"/>
        <v>921.59045000000003</v>
      </c>
      <c r="O138" s="1">
        <v>0</v>
      </c>
      <c r="P138" s="1">
        <v>0</v>
      </c>
      <c r="Q138" s="1">
        <f t="shared" si="60"/>
        <v>1013.7494950000001</v>
      </c>
      <c r="R138" s="1">
        <f t="shared" si="108"/>
        <v>1013.7494950000001</v>
      </c>
      <c r="S138" s="1">
        <v>0</v>
      </c>
      <c r="T138" s="1">
        <v>0</v>
      </c>
    </row>
    <row r="139" spans="2:20" x14ac:dyDescent="0.25">
      <c r="B139" s="33"/>
      <c r="C139" s="40" t="s">
        <v>158</v>
      </c>
      <c r="D139" s="36" t="s">
        <v>159</v>
      </c>
      <c r="E139" s="1">
        <f t="shared" si="77"/>
        <v>890.09999999999991</v>
      </c>
      <c r="F139" s="1">
        <f>774*1.15</f>
        <v>890.09999999999991</v>
      </c>
      <c r="G139" s="1">
        <v>0</v>
      </c>
      <c r="H139" s="1">
        <v>0</v>
      </c>
      <c r="I139" s="1">
        <f t="shared" si="78"/>
        <v>979.11</v>
      </c>
      <c r="J139" s="1">
        <f t="shared" si="109"/>
        <v>979.11</v>
      </c>
      <c r="K139" s="1">
        <v>0</v>
      </c>
      <c r="L139" s="1">
        <v>0</v>
      </c>
      <c r="M139" s="1">
        <f t="shared" si="79"/>
        <v>1077.0210000000002</v>
      </c>
      <c r="N139" s="1">
        <f t="shared" si="107"/>
        <v>1077.0210000000002</v>
      </c>
      <c r="O139" s="1">
        <v>0</v>
      </c>
      <c r="P139" s="1">
        <v>0</v>
      </c>
      <c r="Q139" s="1">
        <f t="shared" ref="Q139:Q204" si="110">SUM(R139:T139)</f>
        <v>1184.7231000000004</v>
      </c>
      <c r="R139" s="1">
        <f t="shared" si="108"/>
        <v>1184.7231000000004</v>
      </c>
      <c r="S139" s="1">
        <v>0</v>
      </c>
      <c r="T139" s="1">
        <v>0</v>
      </c>
    </row>
    <row r="140" spans="2:20" ht="30" x14ac:dyDescent="0.25">
      <c r="B140" s="33"/>
      <c r="C140" s="40" t="s">
        <v>160</v>
      </c>
      <c r="D140" s="36" t="s">
        <v>260</v>
      </c>
      <c r="E140" s="1">
        <f t="shared" si="77"/>
        <v>14712.754999999999</v>
      </c>
      <c r="F140" s="1">
        <f>12793.7*1.15</f>
        <v>14712.754999999999</v>
      </c>
      <c r="G140" s="1">
        <v>0</v>
      </c>
      <c r="H140" s="1">
        <v>0</v>
      </c>
      <c r="I140" s="1">
        <f t="shared" si="78"/>
        <v>16184.030500000001</v>
      </c>
      <c r="J140" s="1">
        <f t="shared" si="109"/>
        <v>16184.030500000001</v>
      </c>
      <c r="K140" s="1">
        <v>0</v>
      </c>
      <c r="L140" s="1">
        <v>0</v>
      </c>
      <c r="M140" s="1">
        <f t="shared" si="79"/>
        <v>17802.433550000002</v>
      </c>
      <c r="N140" s="1">
        <f t="shared" si="107"/>
        <v>17802.433550000002</v>
      </c>
      <c r="O140" s="1">
        <v>0</v>
      </c>
      <c r="P140" s="1">
        <v>0</v>
      </c>
      <c r="Q140" s="1">
        <f t="shared" si="110"/>
        <v>19582.676905000004</v>
      </c>
      <c r="R140" s="1">
        <f t="shared" si="108"/>
        <v>19582.676905000004</v>
      </c>
      <c r="S140" s="1">
        <v>0</v>
      </c>
      <c r="T140" s="1">
        <v>0</v>
      </c>
    </row>
    <row r="141" spans="2:20" ht="30" x14ac:dyDescent="0.25">
      <c r="B141" s="33"/>
      <c r="C141" s="40" t="s">
        <v>161</v>
      </c>
      <c r="D141" s="36" t="s">
        <v>263</v>
      </c>
      <c r="E141" s="1">
        <f t="shared" si="77"/>
        <v>620.5</v>
      </c>
      <c r="F141" s="1">
        <v>620.5</v>
      </c>
      <c r="G141" s="1">
        <v>0</v>
      </c>
      <c r="H141" s="1">
        <v>0</v>
      </c>
      <c r="I141" s="1">
        <f t="shared" si="78"/>
        <v>620.5</v>
      </c>
      <c r="J141" s="1">
        <v>620.5</v>
      </c>
      <c r="K141" s="1">
        <v>0</v>
      </c>
      <c r="L141" s="1">
        <v>0</v>
      </c>
      <c r="M141" s="1">
        <f t="shared" si="79"/>
        <v>620.5</v>
      </c>
      <c r="N141" s="1">
        <v>620.5</v>
      </c>
      <c r="O141" s="1">
        <v>0</v>
      </c>
      <c r="P141" s="1">
        <v>0</v>
      </c>
      <c r="Q141" s="1">
        <f t="shared" si="110"/>
        <v>620.5</v>
      </c>
      <c r="R141" s="1">
        <v>620.5</v>
      </c>
      <c r="S141" s="1">
        <v>0</v>
      </c>
      <c r="T141" s="1">
        <v>0</v>
      </c>
    </row>
    <row r="142" spans="2:20" ht="30" x14ac:dyDescent="0.25">
      <c r="B142" s="33"/>
      <c r="C142" s="40" t="s">
        <v>261</v>
      </c>
      <c r="D142" s="36" t="s">
        <v>262</v>
      </c>
      <c r="E142" s="1">
        <f t="shared" si="77"/>
        <v>402.49999999999994</v>
      </c>
      <c r="F142" s="1">
        <f>350*1.15</f>
        <v>402.49999999999994</v>
      </c>
      <c r="G142" s="1">
        <v>0</v>
      </c>
      <c r="H142" s="1">
        <v>0</v>
      </c>
      <c r="I142" s="1">
        <f t="shared" si="78"/>
        <v>442.75</v>
      </c>
      <c r="J142" s="1">
        <f>F142*1.1</f>
        <v>442.75</v>
      </c>
      <c r="K142" s="1">
        <v>0</v>
      </c>
      <c r="L142" s="1">
        <v>0</v>
      </c>
      <c r="M142" s="1">
        <f t="shared" si="79"/>
        <v>487.02500000000003</v>
      </c>
      <c r="N142" s="1">
        <f>J142*1.1</f>
        <v>487.02500000000003</v>
      </c>
      <c r="O142" s="1">
        <v>0</v>
      </c>
      <c r="P142" s="1">
        <v>0</v>
      </c>
      <c r="Q142" s="1">
        <f t="shared" si="110"/>
        <v>535.72750000000008</v>
      </c>
      <c r="R142" s="1">
        <f>N142*1.1</f>
        <v>535.72750000000008</v>
      </c>
      <c r="S142" s="1">
        <v>0</v>
      </c>
      <c r="T142" s="1">
        <v>0</v>
      </c>
    </row>
    <row r="143" spans="2:20" ht="31.5" x14ac:dyDescent="0.25">
      <c r="B143" s="15" t="s">
        <v>41</v>
      </c>
      <c r="C143" s="16"/>
      <c r="D143" s="17" t="s">
        <v>42</v>
      </c>
      <c r="E143" s="18">
        <f t="shared" si="77"/>
        <v>14190</v>
      </c>
      <c r="F143" s="18">
        <f>SUM(F147:F151)</f>
        <v>14190</v>
      </c>
      <c r="G143" s="18">
        <f t="shared" ref="G143:H143" si="111">SUM(G147:G151)</f>
        <v>0</v>
      </c>
      <c r="H143" s="18">
        <f t="shared" si="111"/>
        <v>0</v>
      </c>
      <c r="I143" s="18">
        <f t="shared" si="78"/>
        <v>15416.400000000001</v>
      </c>
      <c r="J143" s="18">
        <f>SUM(J147:J151)</f>
        <v>15416.400000000001</v>
      </c>
      <c r="K143" s="18">
        <f t="shared" ref="K143:L143" si="112">SUM(K147:K151)</f>
        <v>0</v>
      </c>
      <c r="L143" s="18">
        <f t="shared" si="112"/>
        <v>0</v>
      </c>
      <c r="M143" s="18">
        <f t="shared" si="79"/>
        <v>16855.640000000003</v>
      </c>
      <c r="N143" s="18">
        <f>SUM(N147:N151)</f>
        <v>16855.640000000003</v>
      </c>
      <c r="O143" s="18">
        <f t="shared" ref="O143:P143" si="113">SUM(O147:O151)</f>
        <v>0</v>
      </c>
      <c r="P143" s="18">
        <f t="shared" si="113"/>
        <v>0</v>
      </c>
      <c r="Q143" s="18">
        <f t="shared" si="110"/>
        <v>18438.804000000004</v>
      </c>
      <c r="R143" s="18">
        <f>SUM(R147:R151)</f>
        <v>18438.804000000004</v>
      </c>
      <c r="S143" s="18">
        <f t="shared" ref="S143:T143" si="114">SUM(S147:S151)</f>
        <v>0</v>
      </c>
      <c r="T143" s="18">
        <f t="shared" si="114"/>
        <v>0</v>
      </c>
    </row>
    <row r="144" spans="2:20" ht="18" x14ac:dyDescent="0.25">
      <c r="B144" s="9"/>
      <c r="C144" s="10"/>
      <c r="D144" s="11" t="s">
        <v>61</v>
      </c>
      <c r="E144" s="12">
        <f t="shared" si="77"/>
        <v>0</v>
      </c>
      <c r="F144" s="12">
        <f t="shared" ref="F144:H144" si="115">SUM(F145:F146)</f>
        <v>0</v>
      </c>
      <c r="G144" s="12">
        <f t="shared" si="115"/>
        <v>0</v>
      </c>
      <c r="H144" s="12">
        <f t="shared" si="115"/>
        <v>0</v>
      </c>
      <c r="I144" s="12">
        <f t="shared" si="78"/>
        <v>0</v>
      </c>
      <c r="J144" s="12">
        <f t="shared" ref="J144:L144" si="116">SUM(J145:J146)</f>
        <v>0</v>
      </c>
      <c r="K144" s="12">
        <f t="shared" si="116"/>
        <v>0</v>
      </c>
      <c r="L144" s="12">
        <f t="shared" si="116"/>
        <v>0</v>
      </c>
      <c r="M144" s="12">
        <f t="shared" si="79"/>
        <v>0</v>
      </c>
      <c r="N144" s="12">
        <f t="shared" ref="N144:P144" si="117">SUM(N145:N146)</f>
        <v>0</v>
      </c>
      <c r="O144" s="12">
        <f t="shared" si="117"/>
        <v>0</v>
      </c>
      <c r="P144" s="12">
        <f t="shared" si="117"/>
        <v>0</v>
      </c>
      <c r="Q144" s="12">
        <f t="shared" si="110"/>
        <v>0</v>
      </c>
      <c r="R144" s="12">
        <f t="shared" ref="R144:T144" si="118">SUM(R145:R146)</f>
        <v>0</v>
      </c>
      <c r="S144" s="12">
        <f t="shared" si="118"/>
        <v>0</v>
      </c>
      <c r="T144" s="12">
        <f t="shared" si="118"/>
        <v>0</v>
      </c>
    </row>
    <row r="145" spans="2:20" ht="18" x14ac:dyDescent="0.25">
      <c r="B145" s="9"/>
      <c r="C145" s="10"/>
      <c r="D145" s="11" t="s">
        <v>242</v>
      </c>
      <c r="E145" s="12">
        <f t="shared" si="77"/>
        <v>0</v>
      </c>
      <c r="F145" s="12">
        <v>0</v>
      </c>
      <c r="G145" s="12">
        <v>0</v>
      </c>
      <c r="H145" s="12">
        <v>0</v>
      </c>
      <c r="I145" s="12">
        <f t="shared" si="78"/>
        <v>0</v>
      </c>
      <c r="J145" s="12">
        <v>0</v>
      </c>
      <c r="K145" s="12">
        <v>0</v>
      </c>
      <c r="L145" s="12">
        <v>0</v>
      </c>
      <c r="M145" s="12">
        <f t="shared" si="79"/>
        <v>0</v>
      </c>
      <c r="N145" s="12">
        <v>0</v>
      </c>
      <c r="O145" s="12">
        <v>0</v>
      </c>
      <c r="P145" s="12">
        <v>0</v>
      </c>
      <c r="Q145" s="12">
        <f t="shared" si="110"/>
        <v>0</v>
      </c>
      <c r="R145" s="12">
        <v>0</v>
      </c>
      <c r="S145" s="12">
        <v>0</v>
      </c>
      <c r="T145" s="12">
        <v>0</v>
      </c>
    </row>
    <row r="146" spans="2:20" ht="18" x14ac:dyDescent="0.25">
      <c r="B146" s="9"/>
      <c r="C146" s="10"/>
      <c r="D146" s="11" t="s">
        <v>65</v>
      </c>
      <c r="E146" s="12">
        <f t="shared" si="77"/>
        <v>0</v>
      </c>
      <c r="F146" s="12">
        <v>0</v>
      </c>
      <c r="G146" s="12">
        <v>0</v>
      </c>
      <c r="H146" s="12">
        <v>0</v>
      </c>
      <c r="I146" s="12">
        <f t="shared" si="78"/>
        <v>0</v>
      </c>
      <c r="J146" s="12">
        <v>0</v>
      </c>
      <c r="K146" s="12">
        <v>0</v>
      </c>
      <c r="L146" s="12">
        <v>0</v>
      </c>
      <c r="M146" s="12">
        <f t="shared" si="79"/>
        <v>0</v>
      </c>
      <c r="N146" s="12">
        <v>0</v>
      </c>
      <c r="O146" s="12">
        <v>0</v>
      </c>
      <c r="P146" s="12">
        <v>0</v>
      </c>
      <c r="Q146" s="12">
        <f t="shared" si="110"/>
        <v>0</v>
      </c>
      <c r="R146" s="12">
        <v>0</v>
      </c>
      <c r="S146" s="12">
        <v>0</v>
      </c>
      <c r="T146" s="12">
        <v>0</v>
      </c>
    </row>
    <row r="147" spans="2:20" x14ac:dyDescent="0.25">
      <c r="B147" s="33"/>
      <c r="C147" s="40" t="s">
        <v>162</v>
      </c>
      <c r="D147" s="36" t="s">
        <v>163</v>
      </c>
      <c r="E147" s="1">
        <f t="shared" si="77"/>
        <v>1516</v>
      </c>
      <c r="F147" s="1">
        <v>1516</v>
      </c>
      <c r="G147" s="1">
        <v>0</v>
      </c>
      <c r="H147" s="1">
        <v>0</v>
      </c>
      <c r="I147" s="1">
        <f t="shared" si="78"/>
        <v>1667.6000000000001</v>
      </c>
      <c r="J147" s="1">
        <f>F147*1.1</f>
        <v>1667.6000000000001</v>
      </c>
      <c r="K147" s="1">
        <v>0</v>
      </c>
      <c r="L147" s="1">
        <v>0</v>
      </c>
      <c r="M147" s="1">
        <f t="shared" si="79"/>
        <v>1834.3600000000004</v>
      </c>
      <c r="N147" s="1">
        <f>J147*1.1</f>
        <v>1834.3600000000004</v>
      </c>
      <c r="O147" s="1">
        <v>0</v>
      </c>
      <c r="P147" s="1">
        <v>0</v>
      </c>
      <c r="Q147" s="1">
        <f t="shared" si="110"/>
        <v>2017.7960000000005</v>
      </c>
      <c r="R147" s="1">
        <f>N147*1.1</f>
        <v>2017.7960000000005</v>
      </c>
      <c r="S147" s="1">
        <v>0</v>
      </c>
      <c r="T147" s="1">
        <v>0</v>
      </c>
    </row>
    <row r="148" spans="2:20" x14ac:dyDescent="0.25">
      <c r="B148" s="33"/>
      <c r="C148" s="40" t="s">
        <v>164</v>
      </c>
      <c r="D148" s="36" t="s">
        <v>165</v>
      </c>
      <c r="E148" s="1">
        <f t="shared" si="77"/>
        <v>902.00000000000011</v>
      </c>
      <c r="F148" s="1">
        <f>820*1.1</f>
        <v>902.00000000000011</v>
      </c>
      <c r="G148" s="1">
        <v>0</v>
      </c>
      <c r="H148" s="1">
        <v>0</v>
      </c>
      <c r="I148" s="1">
        <f t="shared" si="78"/>
        <v>820</v>
      </c>
      <c r="J148" s="1">
        <v>820</v>
      </c>
      <c r="K148" s="1">
        <v>0</v>
      </c>
      <c r="L148" s="1">
        <v>0</v>
      </c>
      <c r="M148" s="1">
        <f t="shared" si="79"/>
        <v>820</v>
      </c>
      <c r="N148" s="1">
        <v>820</v>
      </c>
      <c r="O148" s="1">
        <v>0</v>
      </c>
      <c r="P148" s="1">
        <v>0</v>
      </c>
      <c r="Q148" s="1">
        <f t="shared" si="110"/>
        <v>820</v>
      </c>
      <c r="R148" s="1">
        <v>820</v>
      </c>
      <c r="S148" s="1">
        <v>0</v>
      </c>
      <c r="T148" s="1">
        <v>0</v>
      </c>
    </row>
    <row r="149" spans="2:20" ht="30" x14ac:dyDescent="0.25">
      <c r="B149" s="33"/>
      <c r="C149" s="40" t="s">
        <v>166</v>
      </c>
      <c r="D149" s="36" t="s">
        <v>167</v>
      </c>
      <c r="E149" s="1">
        <f t="shared" si="77"/>
        <v>11238</v>
      </c>
      <c r="F149" s="1">
        <v>11238</v>
      </c>
      <c r="G149" s="1">
        <v>0</v>
      </c>
      <c r="H149" s="1">
        <v>0</v>
      </c>
      <c r="I149" s="1">
        <f t="shared" si="78"/>
        <v>12361.800000000001</v>
      </c>
      <c r="J149" s="1">
        <f>F149*1.1</f>
        <v>12361.800000000001</v>
      </c>
      <c r="K149" s="1">
        <v>0</v>
      </c>
      <c r="L149" s="1">
        <v>0</v>
      </c>
      <c r="M149" s="1">
        <f t="shared" si="79"/>
        <v>13597.980000000003</v>
      </c>
      <c r="N149" s="1">
        <f>J149*1.1</f>
        <v>13597.980000000003</v>
      </c>
      <c r="O149" s="1">
        <v>0</v>
      </c>
      <c r="P149" s="1">
        <v>0</v>
      </c>
      <c r="Q149" s="1">
        <f t="shared" si="110"/>
        <v>14957.778000000004</v>
      </c>
      <c r="R149" s="1">
        <f>N149*1.1</f>
        <v>14957.778000000004</v>
      </c>
      <c r="S149" s="1">
        <v>0</v>
      </c>
      <c r="T149" s="1">
        <v>0</v>
      </c>
    </row>
    <row r="150" spans="2:20" ht="30" x14ac:dyDescent="0.25">
      <c r="B150" s="33"/>
      <c r="C150" s="40" t="s">
        <v>168</v>
      </c>
      <c r="D150" s="36" t="s">
        <v>169</v>
      </c>
      <c r="E150" s="1">
        <f t="shared" si="77"/>
        <v>330</v>
      </c>
      <c r="F150" s="1">
        <v>330</v>
      </c>
      <c r="G150" s="1">
        <v>0</v>
      </c>
      <c r="H150" s="1">
        <v>0</v>
      </c>
      <c r="I150" s="1">
        <f t="shared" si="78"/>
        <v>363.00000000000006</v>
      </c>
      <c r="J150" s="1">
        <f>F150*1.1</f>
        <v>363.00000000000006</v>
      </c>
      <c r="K150" s="1">
        <v>0</v>
      </c>
      <c r="L150" s="1">
        <v>0</v>
      </c>
      <c r="M150" s="1">
        <f t="shared" si="79"/>
        <v>399.30000000000007</v>
      </c>
      <c r="N150" s="1">
        <f>J150*1.1</f>
        <v>399.30000000000007</v>
      </c>
      <c r="O150" s="1">
        <v>0</v>
      </c>
      <c r="P150" s="1">
        <v>0</v>
      </c>
      <c r="Q150" s="1">
        <f t="shared" si="110"/>
        <v>439.23000000000013</v>
      </c>
      <c r="R150" s="1">
        <f>N150*1.1</f>
        <v>439.23000000000013</v>
      </c>
      <c r="S150" s="1">
        <v>0</v>
      </c>
      <c r="T150" s="1">
        <v>0</v>
      </c>
    </row>
    <row r="151" spans="2:20" ht="30" x14ac:dyDescent="0.25">
      <c r="B151" s="33"/>
      <c r="C151" s="40" t="s">
        <v>170</v>
      </c>
      <c r="D151" s="36" t="s">
        <v>171</v>
      </c>
      <c r="E151" s="1">
        <f t="shared" si="77"/>
        <v>204</v>
      </c>
      <c r="F151" s="1">
        <v>204</v>
      </c>
      <c r="G151" s="1">
        <v>0</v>
      </c>
      <c r="H151" s="1">
        <v>0</v>
      </c>
      <c r="I151" s="1">
        <f t="shared" si="78"/>
        <v>204</v>
      </c>
      <c r="J151" s="1">
        <v>204</v>
      </c>
      <c r="K151" s="1">
        <v>0</v>
      </c>
      <c r="L151" s="1">
        <v>0</v>
      </c>
      <c r="M151" s="1">
        <f t="shared" si="79"/>
        <v>204</v>
      </c>
      <c r="N151" s="1">
        <v>204</v>
      </c>
      <c r="O151" s="1">
        <v>0</v>
      </c>
      <c r="P151" s="1">
        <v>0</v>
      </c>
      <c r="Q151" s="1">
        <f t="shared" si="110"/>
        <v>204</v>
      </c>
      <c r="R151" s="1">
        <v>204</v>
      </c>
      <c r="S151" s="1">
        <v>0</v>
      </c>
      <c r="T151" s="1">
        <v>0</v>
      </c>
    </row>
    <row r="152" spans="2:20" ht="31.5" x14ac:dyDescent="0.25">
      <c r="B152" s="15" t="s">
        <v>43</v>
      </c>
      <c r="C152" s="16"/>
      <c r="D152" s="17" t="s">
        <v>44</v>
      </c>
      <c r="E152" s="18">
        <f t="shared" si="77"/>
        <v>2500</v>
      </c>
      <c r="F152" s="18">
        <f t="shared" ref="F152:P152" si="119">F156</f>
        <v>2500</v>
      </c>
      <c r="G152" s="18">
        <f t="shared" si="119"/>
        <v>0</v>
      </c>
      <c r="H152" s="18">
        <f t="shared" si="119"/>
        <v>0</v>
      </c>
      <c r="I152" s="18">
        <f t="shared" si="78"/>
        <v>2750</v>
      </c>
      <c r="J152" s="18">
        <f t="shared" si="119"/>
        <v>2750</v>
      </c>
      <c r="K152" s="18">
        <f t="shared" si="119"/>
        <v>0</v>
      </c>
      <c r="L152" s="18">
        <f t="shared" si="119"/>
        <v>0</v>
      </c>
      <c r="M152" s="18">
        <f t="shared" si="79"/>
        <v>3025.0000000000005</v>
      </c>
      <c r="N152" s="18">
        <f t="shared" si="119"/>
        <v>3025.0000000000005</v>
      </c>
      <c r="O152" s="18">
        <f t="shared" si="119"/>
        <v>0</v>
      </c>
      <c r="P152" s="18">
        <f t="shared" si="119"/>
        <v>0</v>
      </c>
      <c r="Q152" s="18">
        <f t="shared" si="110"/>
        <v>3327.5000000000009</v>
      </c>
      <c r="R152" s="18">
        <f t="shared" ref="R152:T152" si="120">R156</f>
        <v>3327.5000000000009</v>
      </c>
      <c r="S152" s="18">
        <f t="shared" si="120"/>
        <v>0</v>
      </c>
      <c r="T152" s="18">
        <f t="shared" si="120"/>
        <v>0</v>
      </c>
    </row>
    <row r="153" spans="2:20" ht="18" x14ac:dyDescent="0.25">
      <c r="B153" s="9"/>
      <c r="C153" s="10"/>
      <c r="D153" s="11" t="s">
        <v>61</v>
      </c>
      <c r="E153" s="12">
        <f t="shared" si="77"/>
        <v>0</v>
      </c>
      <c r="F153" s="12">
        <f t="shared" ref="F153" si="121">SUM(F154:F155)</f>
        <v>0</v>
      </c>
      <c r="G153" s="12">
        <f t="shared" ref="G153:H153" si="122">SUM(G154:G155)</f>
        <v>0</v>
      </c>
      <c r="H153" s="12">
        <f t="shared" si="122"/>
        <v>0</v>
      </c>
      <c r="I153" s="12">
        <f t="shared" si="78"/>
        <v>0</v>
      </c>
      <c r="J153" s="12">
        <f t="shared" ref="J153:L153" si="123">SUM(J154:J155)</f>
        <v>0</v>
      </c>
      <c r="K153" s="12">
        <f t="shared" si="123"/>
        <v>0</v>
      </c>
      <c r="L153" s="12">
        <f t="shared" si="123"/>
        <v>0</v>
      </c>
      <c r="M153" s="12">
        <f t="shared" si="79"/>
        <v>0</v>
      </c>
      <c r="N153" s="12">
        <f t="shared" ref="N153:P153" si="124">SUM(N154:N155)</f>
        <v>0</v>
      </c>
      <c r="O153" s="12">
        <f t="shared" si="124"/>
        <v>0</v>
      </c>
      <c r="P153" s="12">
        <f t="shared" si="124"/>
        <v>0</v>
      </c>
      <c r="Q153" s="12">
        <f t="shared" si="110"/>
        <v>0</v>
      </c>
      <c r="R153" s="12">
        <f t="shared" ref="R153:T153" si="125">SUM(R154:R155)</f>
        <v>0</v>
      </c>
      <c r="S153" s="12">
        <f t="shared" si="125"/>
        <v>0</v>
      </c>
      <c r="T153" s="12">
        <f t="shared" si="125"/>
        <v>0</v>
      </c>
    </row>
    <row r="154" spans="2:20" ht="18" x14ac:dyDescent="0.25">
      <c r="B154" s="9"/>
      <c r="C154" s="10"/>
      <c r="D154" s="11" t="s">
        <v>242</v>
      </c>
      <c r="E154" s="12">
        <f t="shared" si="77"/>
        <v>0</v>
      </c>
      <c r="F154" s="12">
        <v>0</v>
      </c>
      <c r="G154" s="12">
        <v>0</v>
      </c>
      <c r="H154" s="12">
        <v>0</v>
      </c>
      <c r="I154" s="12">
        <f t="shared" si="78"/>
        <v>0</v>
      </c>
      <c r="J154" s="12">
        <v>0</v>
      </c>
      <c r="K154" s="12">
        <v>0</v>
      </c>
      <c r="L154" s="12">
        <v>0</v>
      </c>
      <c r="M154" s="12">
        <f t="shared" si="79"/>
        <v>0</v>
      </c>
      <c r="N154" s="12">
        <v>0</v>
      </c>
      <c r="O154" s="12">
        <v>0</v>
      </c>
      <c r="P154" s="12">
        <v>0</v>
      </c>
      <c r="Q154" s="12">
        <f t="shared" si="110"/>
        <v>0</v>
      </c>
      <c r="R154" s="12">
        <v>0</v>
      </c>
      <c r="S154" s="12">
        <v>0</v>
      </c>
      <c r="T154" s="12">
        <v>0</v>
      </c>
    </row>
    <row r="155" spans="2:20" ht="18" x14ac:dyDescent="0.25">
      <c r="B155" s="9"/>
      <c r="C155" s="10"/>
      <c r="D155" s="11" t="s">
        <v>65</v>
      </c>
      <c r="E155" s="12">
        <f t="shared" si="77"/>
        <v>0</v>
      </c>
      <c r="F155" s="12">
        <v>0</v>
      </c>
      <c r="G155" s="12">
        <v>0</v>
      </c>
      <c r="H155" s="12">
        <v>0</v>
      </c>
      <c r="I155" s="12">
        <f t="shared" si="78"/>
        <v>0</v>
      </c>
      <c r="J155" s="12">
        <v>0</v>
      </c>
      <c r="K155" s="12">
        <v>0</v>
      </c>
      <c r="L155" s="12">
        <v>0</v>
      </c>
      <c r="M155" s="12">
        <f t="shared" si="79"/>
        <v>0</v>
      </c>
      <c r="N155" s="12">
        <v>0</v>
      </c>
      <c r="O155" s="12">
        <v>0</v>
      </c>
      <c r="P155" s="12">
        <v>0</v>
      </c>
      <c r="Q155" s="12">
        <f t="shared" si="110"/>
        <v>0</v>
      </c>
      <c r="R155" s="12">
        <v>0</v>
      </c>
      <c r="S155" s="12">
        <v>0</v>
      </c>
      <c r="T155" s="12">
        <v>0</v>
      </c>
    </row>
    <row r="156" spans="2:20" ht="30" x14ac:dyDescent="0.25">
      <c r="B156" s="33"/>
      <c r="C156" s="40" t="s">
        <v>172</v>
      </c>
      <c r="D156" s="36" t="s">
        <v>173</v>
      </c>
      <c r="E156" s="1">
        <f t="shared" si="77"/>
        <v>2500</v>
      </c>
      <c r="F156" s="1">
        <f>2000*1.25</f>
        <v>2500</v>
      </c>
      <c r="G156" s="1">
        <v>0</v>
      </c>
      <c r="H156" s="1">
        <v>0</v>
      </c>
      <c r="I156" s="1">
        <f t="shared" si="78"/>
        <v>2750</v>
      </c>
      <c r="J156" s="1">
        <f>F156*1.1</f>
        <v>2750</v>
      </c>
      <c r="K156" s="1">
        <v>0</v>
      </c>
      <c r="L156" s="1">
        <v>0</v>
      </c>
      <c r="M156" s="1">
        <f t="shared" si="79"/>
        <v>3025.0000000000005</v>
      </c>
      <c r="N156" s="1">
        <f>J156*1.1</f>
        <v>3025.0000000000005</v>
      </c>
      <c r="O156" s="1">
        <v>0</v>
      </c>
      <c r="P156" s="1">
        <v>0</v>
      </c>
      <c r="Q156" s="1">
        <f t="shared" si="110"/>
        <v>3327.5000000000009</v>
      </c>
      <c r="R156" s="1">
        <f>N156*1.1</f>
        <v>3327.5000000000009</v>
      </c>
      <c r="S156" s="1">
        <v>0</v>
      </c>
      <c r="T156" s="1">
        <v>0</v>
      </c>
    </row>
    <row r="157" spans="2:20" ht="31.5" x14ac:dyDescent="0.25">
      <c r="B157" s="15" t="s">
        <v>46</v>
      </c>
      <c r="C157" s="16"/>
      <c r="D157" s="17" t="s">
        <v>45</v>
      </c>
      <c r="E157" s="18">
        <f t="shared" si="77"/>
        <v>37187</v>
      </c>
      <c r="F157" s="18">
        <f>SUM(F161:F166)</f>
        <v>37187</v>
      </c>
      <c r="G157" s="18">
        <f>SUM(G161:G166)</f>
        <v>0</v>
      </c>
      <c r="H157" s="18">
        <f>SUM(H161:H166)</f>
        <v>0</v>
      </c>
      <c r="I157" s="18">
        <f t="shared" si="78"/>
        <v>40797.1</v>
      </c>
      <c r="J157" s="18">
        <f>SUM(J161:J166)</f>
        <v>40797.1</v>
      </c>
      <c r="K157" s="18">
        <f>SUM(K161:K166)</f>
        <v>0</v>
      </c>
      <c r="L157" s="18">
        <f>SUM(L161:L166)</f>
        <v>0</v>
      </c>
      <c r="M157" s="18">
        <f t="shared" si="79"/>
        <v>44823.210000000006</v>
      </c>
      <c r="N157" s="18">
        <f>SUM(N161:N166)</f>
        <v>44823.210000000006</v>
      </c>
      <c r="O157" s="18">
        <f>SUM(O161:O166)</f>
        <v>0</v>
      </c>
      <c r="P157" s="18">
        <f>SUM(P161:P166)</f>
        <v>0</v>
      </c>
      <c r="Q157" s="18">
        <f t="shared" si="110"/>
        <v>49251.931000000011</v>
      </c>
      <c r="R157" s="18">
        <f>SUM(R161:R166)</f>
        <v>49251.931000000011</v>
      </c>
      <c r="S157" s="18">
        <f>SUM(S161:S166)</f>
        <v>0</v>
      </c>
      <c r="T157" s="18">
        <f>SUM(T161:T166)</f>
        <v>0</v>
      </c>
    </row>
    <row r="158" spans="2:20" ht="18" x14ac:dyDescent="0.25">
      <c r="B158" s="9"/>
      <c r="C158" s="10"/>
      <c r="D158" s="11" t="s">
        <v>61</v>
      </c>
      <c r="E158" s="12">
        <f t="shared" si="77"/>
        <v>0</v>
      </c>
      <c r="F158" s="12">
        <f t="shared" ref="F158:H158" si="126">SUM(F159:F160)</f>
        <v>0</v>
      </c>
      <c r="G158" s="12">
        <f t="shared" si="126"/>
        <v>0</v>
      </c>
      <c r="H158" s="12">
        <f t="shared" si="126"/>
        <v>0</v>
      </c>
      <c r="I158" s="12">
        <f t="shared" si="78"/>
        <v>0</v>
      </c>
      <c r="J158" s="12">
        <f t="shared" ref="J158:L158" si="127">SUM(J159:J160)</f>
        <v>0</v>
      </c>
      <c r="K158" s="12">
        <f t="shared" si="127"/>
        <v>0</v>
      </c>
      <c r="L158" s="12">
        <f t="shared" si="127"/>
        <v>0</v>
      </c>
      <c r="M158" s="12">
        <f t="shared" si="79"/>
        <v>0</v>
      </c>
      <c r="N158" s="12">
        <f t="shared" ref="N158:P158" si="128">SUM(N159:N160)</f>
        <v>0</v>
      </c>
      <c r="O158" s="12">
        <f t="shared" si="128"/>
        <v>0</v>
      </c>
      <c r="P158" s="12">
        <f t="shared" si="128"/>
        <v>0</v>
      </c>
      <c r="Q158" s="12">
        <f t="shared" si="110"/>
        <v>0</v>
      </c>
      <c r="R158" s="12">
        <f t="shared" ref="R158:T158" si="129">SUM(R159:R160)</f>
        <v>0</v>
      </c>
      <c r="S158" s="12">
        <f t="shared" si="129"/>
        <v>0</v>
      </c>
      <c r="T158" s="12">
        <f t="shared" si="129"/>
        <v>0</v>
      </c>
    </row>
    <row r="159" spans="2:20" ht="18" x14ac:dyDescent="0.25">
      <c r="B159" s="9"/>
      <c r="C159" s="10"/>
      <c r="D159" s="11" t="s">
        <v>242</v>
      </c>
      <c r="E159" s="12">
        <f t="shared" si="77"/>
        <v>0</v>
      </c>
      <c r="F159" s="12">
        <v>0</v>
      </c>
      <c r="G159" s="12">
        <v>0</v>
      </c>
      <c r="H159" s="12">
        <v>0</v>
      </c>
      <c r="I159" s="12">
        <f t="shared" si="78"/>
        <v>0</v>
      </c>
      <c r="J159" s="12">
        <v>0</v>
      </c>
      <c r="K159" s="12">
        <v>0</v>
      </c>
      <c r="L159" s="12">
        <v>0</v>
      </c>
      <c r="M159" s="12">
        <f t="shared" si="79"/>
        <v>0</v>
      </c>
      <c r="N159" s="12">
        <v>0</v>
      </c>
      <c r="O159" s="12">
        <v>0</v>
      </c>
      <c r="P159" s="12">
        <v>0</v>
      </c>
      <c r="Q159" s="12">
        <f t="shared" si="110"/>
        <v>0</v>
      </c>
      <c r="R159" s="12">
        <v>0</v>
      </c>
      <c r="S159" s="12">
        <v>0</v>
      </c>
      <c r="T159" s="12">
        <v>0</v>
      </c>
    </row>
    <row r="160" spans="2:20" ht="18" x14ac:dyDescent="0.25">
      <c r="B160" s="9"/>
      <c r="C160" s="10"/>
      <c r="D160" s="11" t="s">
        <v>65</v>
      </c>
      <c r="E160" s="12">
        <f t="shared" si="77"/>
        <v>0</v>
      </c>
      <c r="F160" s="12">
        <v>0</v>
      </c>
      <c r="G160" s="12">
        <v>0</v>
      </c>
      <c r="H160" s="12">
        <v>0</v>
      </c>
      <c r="I160" s="12">
        <f t="shared" si="78"/>
        <v>0</v>
      </c>
      <c r="J160" s="12">
        <v>0</v>
      </c>
      <c r="K160" s="12">
        <v>0</v>
      </c>
      <c r="L160" s="12">
        <v>0</v>
      </c>
      <c r="M160" s="12">
        <f t="shared" si="79"/>
        <v>0</v>
      </c>
      <c r="N160" s="12">
        <v>0</v>
      </c>
      <c r="O160" s="12">
        <v>0</v>
      </c>
      <c r="P160" s="12">
        <v>0</v>
      </c>
      <c r="Q160" s="12">
        <f t="shared" si="110"/>
        <v>0</v>
      </c>
      <c r="R160" s="12">
        <v>0</v>
      </c>
      <c r="S160" s="12">
        <v>0</v>
      </c>
      <c r="T160" s="12">
        <v>0</v>
      </c>
    </row>
    <row r="161" spans="2:20" x14ac:dyDescent="0.25">
      <c r="B161" s="33"/>
      <c r="C161" s="40" t="s">
        <v>174</v>
      </c>
      <c r="D161" s="36" t="s">
        <v>175</v>
      </c>
      <c r="E161" s="1">
        <f t="shared" si="77"/>
        <v>17150</v>
      </c>
      <c r="F161" s="1">
        <v>17150</v>
      </c>
      <c r="G161" s="1">
        <v>0</v>
      </c>
      <c r="H161" s="1">
        <v>0</v>
      </c>
      <c r="I161" s="1">
        <f t="shared" si="78"/>
        <v>18865</v>
      </c>
      <c r="J161" s="1">
        <f>F161*1.1</f>
        <v>18865</v>
      </c>
      <c r="K161" s="1">
        <v>0</v>
      </c>
      <c r="L161" s="1">
        <v>0</v>
      </c>
      <c r="M161" s="1">
        <f t="shared" si="79"/>
        <v>20751.5</v>
      </c>
      <c r="N161" s="1">
        <f>J161*1.1</f>
        <v>20751.5</v>
      </c>
      <c r="O161" s="1">
        <v>0</v>
      </c>
      <c r="P161" s="1">
        <v>0</v>
      </c>
      <c r="Q161" s="1">
        <f t="shared" si="110"/>
        <v>22826.65</v>
      </c>
      <c r="R161" s="1">
        <f>N161*1.1</f>
        <v>22826.65</v>
      </c>
      <c r="S161" s="1">
        <v>0</v>
      </c>
      <c r="T161" s="1">
        <v>0</v>
      </c>
    </row>
    <row r="162" spans="2:20" x14ac:dyDescent="0.25">
      <c r="B162" s="33"/>
      <c r="C162" s="40" t="s">
        <v>176</v>
      </c>
      <c r="D162" s="36" t="s">
        <v>177</v>
      </c>
      <c r="E162" s="1">
        <f t="shared" si="77"/>
        <v>110</v>
      </c>
      <c r="F162" s="1">
        <v>110</v>
      </c>
      <c r="G162" s="1">
        <v>0</v>
      </c>
      <c r="H162" s="1">
        <v>0</v>
      </c>
      <c r="I162" s="1">
        <f t="shared" si="78"/>
        <v>121.00000000000001</v>
      </c>
      <c r="J162" s="1">
        <f>F162*1.1</f>
        <v>121.00000000000001</v>
      </c>
      <c r="K162" s="1">
        <v>0</v>
      </c>
      <c r="L162" s="1">
        <v>0</v>
      </c>
      <c r="M162" s="1">
        <f t="shared" si="79"/>
        <v>133.10000000000002</v>
      </c>
      <c r="N162" s="1">
        <f>J162*1.1</f>
        <v>133.10000000000002</v>
      </c>
      <c r="O162" s="1">
        <v>0</v>
      </c>
      <c r="P162" s="1">
        <v>0</v>
      </c>
      <c r="Q162" s="1">
        <f t="shared" si="110"/>
        <v>146.41000000000003</v>
      </c>
      <c r="R162" s="1">
        <f>N162*1.1</f>
        <v>146.41000000000003</v>
      </c>
      <c r="S162" s="1">
        <v>0</v>
      </c>
      <c r="T162" s="1">
        <v>0</v>
      </c>
    </row>
    <row r="163" spans="2:20" ht="45" x14ac:dyDescent="0.25">
      <c r="B163" s="33"/>
      <c r="C163" s="40" t="s">
        <v>178</v>
      </c>
      <c r="D163" s="36" t="s">
        <v>179</v>
      </c>
      <c r="E163" s="1">
        <f t="shared" si="77"/>
        <v>19000</v>
      </c>
      <c r="F163" s="1">
        <v>19000</v>
      </c>
      <c r="G163" s="1">
        <v>0</v>
      </c>
      <c r="H163" s="1">
        <v>0</v>
      </c>
      <c r="I163" s="1">
        <f t="shared" si="78"/>
        <v>20900</v>
      </c>
      <c r="J163" s="1">
        <f>F163*1.1</f>
        <v>20900</v>
      </c>
      <c r="K163" s="1">
        <v>0</v>
      </c>
      <c r="L163" s="1">
        <v>0</v>
      </c>
      <c r="M163" s="1">
        <f t="shared" si="79"/>
        <v>22990.000000000004</v>
      </c>
      <c r="N163" s="1">
        <f>J163*1.1</f>
        <v>22990.000000000004</v>
      </c>
      <c r="O163" s="1">
        <v>0</v>
      </c>
      <c r="P163" s="1">
        <v>0</v>
      </c>
      <c r="Q163" s="1">
        <f t="shared" si="110"/>
        <v>25289.000000000007</v>
      </c>
      <c r="R163" s="1">
        <f>N163*1.1</f>
        <v>25289.000000000007</v>
      </c>
      <c r="S163" s="1">
        <v>0</v>
      </c>
      <c r="T163" s="1">
        <v>0</v>
      </c>
    </row>
    <row r="164" spans="2:20" x14ac:dyDescent="0.25">
      <c r="B164" s="33"/>
      <c r="C164" s="40" t="s">
        <v>180</v>
      </c>
      <c r="D164" s="36" t="s">
        <v>181</v>
      </c>
      <c r="E164" s="1">
        <f t="shared" si="77"/>
        <v>550</v>
      </c>
      <c r="F164" s="1">
        <f>500*1.1</f>
        <v>550</v>
      </c>
      <c r="G164" s="1">
        <v>0</v>
      </c>
      <c r="H164" s="1">
        <v>0</v>
      </c>
      <c r="I164" s="1">
        <f t="shared" si="78"/>
        <v>500</v>
      </c>
      <c r="J164" s="1">
        <v>500</v>
      </c>
      <c r="K164" s="1">
        <v>0</v>
      </c>
      <c r="L164" s="1">
        <v>0</v>
      </c>
      <c r="M164" s="1">
        <f t="shared" si="79"/>
        <v>500</v>
      </c>
      <c r="N164" s="1">
        <v>500</v>
      </c>
      <c r="O164" s="1">
        <v>0</v>
      </c>
      <c r="P164" s="1">
        <v>0</v>
      </c>
      <c r="Q164" s="1">
        <f t="shared" si="110"/>
        <v>500</v>
      </c>
      <c r="R164" s="1">
        <v>500</v>
      </c>
      <c r="S164" s="1">
        <v>0</v>
      </c>
      <c r="T164" s="1">
        <v>0</v>
      </c>
    </row>
    <row r="165" spans="2:20" ht="30" x14ac:dyDescent="0.25">
      <c r="B165" s="33"/>
      <c r="C165" s="40" t="s">
        <v>182</v>
      </c>
      <c r="D165" s="36" t="s">
        <v>183</v>
      </c>
      <c r="E165" s="1">
        <f t="shared" si="77"/>
        <v>341</v>
      </c>
      <c r="F165" s="1">
        <f>310*1.1</f>
        <v>341</v>
      </c>
      <c r="G165" s="1">
        <v>0</v>
      </c>
      <c r="H165" s="1">
        <v>0</v>
      </c>
      <c r="I165" s="1">
        <f t="shared" si="78"/>
        <v>375.1</v>
      </c>
      <c r="J165" s="1">
        <f>F165*1.1</f>
        <v>375.1</v>
      </c>
      <c r="K165" s="1">
        <v>0</v>
      </c>
      <c r="L165" s="1">
        <v>0</v>
      </c>
      <c r="M165" s="1">
        <f t="shared" si="79"/>
        <v>412.61000000000007</v>
      </c>
      <c r="N165" s="1">
        <f>J165*1.1</f>
        <v>412.61000000000007</v>
      </c>
      <c r="O165" s="1">
        <v>0</v>
      </c>
      <c r="P165" s="1">
        <v>0</v>
      </c>
      <c r="Q165" s="1">
        <f t="shared" si="110"/>
        <v>453.87100000000009</v>
      </c>
      <c r="R165" s="1">
        <f>N165*1.1</f>
        <v>453.87100000000009</v>
      </c>
      <c r="S165" s="1">
        <v>0</v>
      </c>
      <c r="T165" s="1">
        <v>0</v>
      </c>
    </row>
    <row r="166" spans="2:20" x14ac:dyDescent="0.25">
      <c r="B166" s="33"/>
      <c r="C166" s="40" t="s">
        <v>184</v>
      </c>
      <c r="D166" s="36" t="s">
        <v>185</v>
      </c>
      <c r="E166" s="1">
        <f t="shared" si="77"/>
        <v>36</v>
      </c>
      <c r="F166" s="1">
        <v>36</v>
      </c>
      <c r="G166" s="1">
        <v>0</v>
      </c>
      <c r="H166" s="1">
        <v>0</v>
      </c>
      <c r="I166" s="1">
        <f t="shared" si="78"/>
        <v>36</v>
      </c>
      <c r="J166" s="1">
        <v>36</v>
      </c>
      <c r="K166" s="1">
        <v>0</v>
      </c>
      <c r="L166" s="1">
        <v>0</v>
      </c>
      <c r="M166" s="1">
        <f t="shared" si="79"/>
        <v>36</v>
      </c>
      <c r="N166" s="1">
        <v>36</v>
      </c>
      <c r="O166" s="1">
        <v>0</v>
      </c>
      <c r="P166" s="1">
        <v>0</v>
      </c>
      <c r="Q166" s="1">
        <f t="shared" si="110"/>
        <v>36</v>
      </c>
      <c r="R166" s="1">
        <v>36</v>
      </c>
      <c r="S166" s="1">
        <v>0</v>
      </c>
      <c r="T166" s="1">
        <v>0</v>
      </c>
    </row>
    <row r="167" spans="2:20" ht="31.5" x14ac:dyDescent="0.25">
      <c r="B167" s="15" t="s">
        <v>47</v>
      </c>
      <c r="C167" s="16"/>
      <c r="D167" s="17" t="s">
        <v>48</v>
      </c>
      <c r="E167" s="18">
        <f t="shared" si="77"/>
        <v>3051.4</v>
      </c>
      <c r="F167" s="18">
        <f>SUM(F171:F174)</f>
        <v>3051.4</v>
      </c>
      <c r="G167" s="18">
        <f t="shared" ref="G167:H167" si="130">SUM(G171:G174)</f>
        <v>0</v>
      </c>
      <c r="H167" s="18">
        <f t="shared" si="130"/>
        <v>0</v>
      </c>
      <c r="I167" s="18">
        <f t="shared" si="78"/>
        <v>3327.9400000000005</v>
      </c>
      <c r="J167" s="18">
        <f>SUM(J171:J174)</f>
        <v>3327.9400000000005</v>
      </c>
      <c r="K167" s="18">
        <f t="shared" ref="K167:L167" si="131">SUM(K171:K174)</f>
        <v>0</v>
      </c>
      <c r="L167" s="18">
        <f t="shared" si="131"/>
        <v>0</v>
      </c>
      <c r="M167" s="18">
        <f t="shared" si="79"/>
        <v>3632.1340000000009</v>
      </c>
      <c r="N167" s="18">
        <f>SUM(N171:N174)</f>
        <v>3632.1340000000009</v>
      </c>
      <c r="O167" s="18">
        <f t="shared" ref="O167:P167" si="132">SUM(O171:O174)</f>
        <v>0</v>
      </c>
      <c r="P167" s="18">
        <f t="shared" si="132"/>
        <v>0</v>
      </c>
      <c r="Q167" s="18">
        <f t="shared" si="110"/>
        <v>3966.7474000000011</v>
      </c>
      <c r="R167" s="18">
        <f>SUM(R171:R174)</f>
        <v>3966.7474000000011</v>
      </c>
      <c r="S167" s="18">
        <f t="shared" ref="S167:T167" si="133">SUM(S171:S174)</f>
        <v>0</v>
      </c>
      <c r="T167" s="18">
        <f t="shared" si="133"/>
        <v>0</v>
      </c>
    </row>
    <row r="168" spans="2:20" ht="18" x14ac:dyDescent="0.25">
      <c r="B168" s="9"/>
      <c r="C168" s="10"/>
      <c r="D168" s="11" t="s">
        <v>61</v>
      </c>
      <c r="E168" s="12">
        <f t="shared" si="77"/>
        <v>0</v>
      </c>
      <c r="F168" s="12">
        <f t="shared" ref="F168:H168" si="134">SUM(F169:F170)</f>
        <v>0</v>
      </c>
      <c r="G168" s="12">
        <f t="shared" si="134"/>
        <v>0</v>
      </c>
      <c r="H168" s="12">
        <f t="shared" si="134"/>
        <v>0</v>
      </c>
      <c r="I168" s="12">
        <f t="shared" si="78"/>
        <v>0</v>
      </c>
      <c r="J168" s="12">
        <f t="shared" ref="J168:L168" si="135">SUM(J169:J170)</f>
        <v>0</v>
      </c>
      <c r="K168" s="12">
        <f t="shared" si="135"/>
        <v>0</v>
      </c>
      <c r="L168" s="12">
        <f t="shared" si="135"/>
        <v>0</v>
      </c>
      <c r="M168" s="12">
        <f t="shared" si="79"/>
        <v>0</v>
      </c>
      <c r="N168" s="12">
        <f t="shared" ref="N168:P168" si="136">SUM(N169:N170)</f>
        <v>0</v>
      </c>
      <c r="O168" s="12">
        <f t="shared" si="136"/>
        <v>0</v>
      </c>
      <c r="P168" s="12">
        <f t="shared" si="136"/>
        <v>0</v>
      </c>
      <c r="Q168" s="12">
        <f t="shared" si="110"/>
        <v>0</v>
      </c>
      <c r="R168" s="12">
        <f t="shared" ref="R168:T168" si="137">SUM(R169:R170)</f>
        <v>0</v>
      </c>
      <c r="S168" s="12">
        <f t="shared" si="137"/>
        <v>0</v>
      </c>
      <c r="T168" s="12">
        <f t="shared" si="137"/>
        <v>0</v>
      </c>
    </row>
    <row r="169" spans="2:20" ht="18" x14ac:dyDescent="0.25">
      <c r="B169" s="9"/>
      <c r="C169" s="10"/>
      <c r="D169" s="11" t="s">
        <v>242</v>
      </c>
      <c r="E169" s="12">
        <f t="shared" ref="E169:E230" si="138">SUM(F169:H169)</f>
        <v>0</v>
      </c>
      <c r="F169" s="12">
        <v>0</v>
      </c>
      <c r="G169" s="12">
        <v>0</v>
      </c>
      <c r="H169" s="12">
        <v>0</v>
      </c>
      <c r="I169" s="12">
        <f t="shared" ref="I169:I230" si="139">SUM(J169:L169)</f>
        <v>0</v>
      </c>
      <c r="J169" s="12">
        <v>0</v>
      </c>
      <c r="K169" s="12">
        <v>0</v>
      </c>
      <c r="L169" s="12">
        <v>0</v>
      </c>
      <c r="M169" s="12">
        <f t="shared" ref="M169:M230" si="140">SUM(N169:P169)</f>
        <v>0</v>
      </c>
      <c r="N169" s="12">
        <v>0</v>
      </c>
      <c r="O169" s="12">
        <v>0</v>
      </c>
      <c r="P169" s="12">
        <v>0</v>
      </c>
      <c r="Q169" s="12">
        <f t="shared" si="110"/>
        <v>0</v>
      </c>
      <c r="R169" s="12">
        <v>0</v>
      </c>
      <c r="S169" s="12">
        <v>0</v>
      </c>
      <c r="T169" s="12">
        <v>0</v>
      </c>
    </row>
    <row r="170" spans="2:20" ht="18" x14ac:dyDescent="0.25">
      <c r="B170" s="9"/>
      <c r="C170" s="10"/>
      <c r="D170" s="11" t="s">
        <v>65</v>
      </c>
      <c r="E170" s="12">
        <f t="shared" si="138"/>
        <v>0</v>
      </c>
      <c r="F170" s="12">
        <v>0</v>
      </c>
      <c r="G170" s="12">
        <v>0</v>
      </c>
      <c r="H170" s="12">
        <v>0</v>
      </c>
      <c r="I170" s="12">
        <f t="shared" si="139"/>
        <v>0</v>
      </c>
      <c r="J170" s="12">
        <v>0</v>
      </c>
      <c r="K170" s="12">
        <v>0</v>
      </c>
      <c r="L170" s="12">
        <v>0</v>
      </c>
      <c r="M170" s="12">
        <f t="shared" si="140"/>
        <v>0</v>
      </c>
      <c r="N170" s="12">
        <v>0</v>
      </c>
      <c r="O170" s="12">
        <v>0</v>
      </c>
      <c r="P170" s="12">
        <v>0</v>
      </c>
      <c r="Q170" s="12">
        <f t="shared" si="110"/>
        <v>0</v>
      </c>
      <c r="R170" s="12">
        <v>0</v>
      </c>
      <c r="S170" s="12">
        <v>0</v>
      </c>
      <c r="T170" s="12">
        <v>0</v>
      </c>
    </row>
    <row r="171" spans="2:20" ht="30" x14ac:dyDescent="0.25">
      <c r="B171" s="33"/>
      <c r="C171" s="40" t="s">
        <v>186</v>
      </c>
      <c r="D171" s="36" t="s">
        <v>187</v>
      </c>
      <c r="E171" s="1">
        <f t="shared" si="138"/>
        <v>840.40000000000009</v>
      </c>
      <c r="F171" s="1">
        <f>764*1.1</f>
        <v>840.40000000000009</v>
      </c>
      <c r="G171" s="1">
        <v>0</v>
      </c>
      <c r="H171" s="1">
        <v>0</v>
      </c>
      <c r="I171" s="1">
        <f t="shared" si="139"/>
        <v>924.44000000000017</v>
      </c>
      <c r="J171" s="1">
        <f>F171*1.1</f>
        <v>924.44000000000017</v>
      </c>
      <c r="K171" s="1">
        <v>0</v>
      </c>
      <c r="L171" s="1">
        <v>0</v>
      </c>
      <c r="M171" s="1">
        <f t="shared" si="140"/>
        <v>1016.8840000000002</v>
      </c>
      <c r="N171" s="1">
        <f>J171*1.1</f>
        <v>1016.8840000000002</v>
      </c>
      <c r="O171" s="1">
        <v>0</v>
      </c>
      <c r="P171" s="1">
        <v>0</v>
      </c>
      <c r="Q171" s="1">
        <f t="shared" si="110"/>
        <v>1118.5724000000002</v>
      </c>
      <c r="R171" s="1">
        <f>N171*1.1</f>
        <v>1118.5724000000002</v>
      </c>
      <c r="S171" s="1">
        <v>0</v>
      </c>
      <c r="T171" s="1">
        <v>0</v>
      </c>
    </row>
    <row r="172" spans="2:20" ht="30" x14ac:dyDescent="0.25">
      <c r="B172" s="33"/>
      <c r="C172" s="40" t="s">
        <v>188</v>
      </c>
      <c r="D172" s="36" t="s">
        <v>189</v>
      </c>
      <c r="E172" s="1">
        <f t="shared" si="138"/>
        <v>880.00000000000011</v>
      </c>
      <c r="F172" s="1">
        <f>800*1.1</f>
        <v>880.00000000000011</v>
      </c>
      <c r="G172" s="1">
        <v>0</v>
      </c>
      <c r="H172" s="1">
        <v>0</v>
      </c>
      <c r="I172" s="1">
        <f t="shared" si="139"/>
        <v>968.00000000000023</v>
      </c>
      <c r="J172" s="1">
        <f>F172*1.1</f>
        <v>968.00000000000023</v>
      </c>
      <c r="K172" s="1">
        <v>0</v>
      </c>
      <c r="L172" s="1">
        <v>0</v>
      </c>
      <c r="M172" s="1">
        <f t="shared" si="140"/>
        <v>1064.8000000000004</v>
      </c>
      <c r="N172" s="1">
        <f>J172*1.1</f>
        <v>1064.8000000000004</v>
      </c>
      <c r="O172" s="1">
        <v>0</v>
      </c>
      <c r="P172" s="1">
        <v>0</v>
      </c>
      <c r="Q172" s="1">
        <f t="shared" si="110"/>
        <v>1171.2800000000007</v>
      </c>
      <c r="R172" s="1">
        <f>N172*1.1</f>
        <v>1171.2800000000007</v>
      </c>
      <c r="S172" s="1">
        <v>0</v>
      </c>
      <c r="T172" s="1">
        <v>0</v>
      </c>
    </row>
    <row r="173" spans="2:20" x14ac:dyDescent="0.25">
      <c r="B173" s="33"/>
      <c r="C173" s="40" t="s">
        <v>190</v>
      </c>
      <c r="D173" s="36" t="s">
        <v>191</v>
      </c>
      <c r="E173" s="1">
        <f t="shared" si="138"/>
        <v>1045</v>
      </c>
      <c r="F173" s="1">
        <f>950*1.1</f>
        <v>1045</v>
      </c>
      <c r="G173" s="1">
        <v>0</v>
      </c>
      <c r="H173" s="1">
        <v>0</v>
      </c>
      <c r="I173" s="1">
        <f t="shared" si="139"/>
        <v>1149.5</v>
      </c>
      <c r="J173" s="1">
        <f>F173*1.1</f>
        <v>1149.5</v>
      </c>
      <c r="K173" s="1">
        <v>0</v>
      </c>
      <c r="L173" s="1">
        <v>0</v>
      </c>
      <c r="M173" s="1">
        <f t="shared" si="140"/>
        <v>1264.45</v>
      </c>
      <c r="N173" s="1">
        <f>J173*1.1</f>
        <v>1264.45</v>
      </c>
      <c r="O173" s="1">
        <v>0</v>
      </c>
      <c r="P173" s="1">
        <v>0</v>
      </c>
      <c r="Q173" s="1">
        <f t="shared" si="110"/>
        <v>1390.8950000000002</v>
      </c>
      <c r="R173" s="1">
        <f>N173*1.1</f>
        <v>1390.8950000000002</v>
      </c>
      <c r="S173" s="1">
        <v>0</v>
      </c>
      <c r="T173" s="1">
        <v>0</v>
      </c>
    </row>
    <row r="174" spans="2:20" ht="30" x14ac:dyDescent="0.25">
      <c r="B174" s="33"/>
      <c r="C174" s="40" t="s">
        <v>192</v>
      </c>
      <c r="D174" s="36" t="s">
        <v>171</v>
      </c>
      <c r="E174" s="1">
        <f t="shared" si="138"/>
        <v>286</v>
      </c>
      <c r="F174" s="1">
        <v>286</v>
      </c>
      <c r="G174" s="1">
        <v>0</v>
      </c>
      <c r="H174" s="1">
        <v>0</v>
      </c>
      <c r="I174" s="1">
        <f t="shared" si="139"/>
        <v>286</v>
      </c>
      <c r="J174" s="1">
        <v>286</v>
      </c>
      <c r="K174" s="1">
        <v>0</v>
      </c>
      <c r="L174" s="1">
        <v>0</v>
      </c>
      <c r="M174" s="1">
        <f t="shared" si="140"/>
        <v>286</v>
      </c>
      <c r="N174" s="1">
        <v>286</v>
      </c>
      <c r="O174" s="1">
        <v>0</v>
      </c>
      <c r="P174" s="1">
        <v>0</v>
      </c>
      <c r="Q174" s="1">
        <f t="shared" si="110"/>
        <v>286</v>
      </c>
      <c r="R174" s="1">
        <v>286</v>
      </c>
      <c r="S174" s="1">
        <v>0</v>
      </c>
      <c r="T174" s="1">
        <v>0</v>
      </c>
    </row>
    <row r="175" spans="2:20" ht="36" x14ac:dyDescent="0.25">
      <c r="B175" s="15" t="s">
        <v>49</v>
      </c>
      <c r="C175" s="16"/>
      <c r="D175" s="17" t="s">
        <v>50</v>
      </c>
      <c r="E175" s="18">
        <f t="shared" si="138"/>
        <v>9781.4</v>
      </c>
      <c r="F175" s="18">
        <f>SUM(F179:F190)</f>
        <v>9781.4</v>
      </c>
      <c r="G175" s="18">
        <f>SUM(G179:G190)</f>
        <v>0</v>
      </c>
      <c r="H175" s="18">
        <f>SUM(H179:H190)</f>
        <v>0</v>
      </c>
      <c r="I175" s="18">
        <f t="shared" si="139"/>
        <v>10737.640000000001</v>
      </c>
      <c r="J175" s="18">
        <f>SUM(J179:J190)</f>
        <v>10737.640000000001</v>
      </c>
      <c r="K175" s="18">
        <f>SUM(K179:K190)</f>
        <v>0</v>
      </c>
      <c r="L175" s="18">
        <f>SUM(L179:L190)</f>
        <v>0</v>
      </c>
      <c r="M175" s="18">
        <f t="shared" si="140"/>
        <v>11789.504000000003</v>
      </c>
      <c r="N175" s="18">
        <f>SUM(N179:N190)</f>
        <v>11789.504000000003</v>
      </c>
      <c r="O175" s="18">
        <f>SUM(O179:O190)</f>
        <v>0</v>
      </c>
      <c r="P175" s="18">
        <f>SUM(P179:P190)</f>
        <v>0</v>
      </c>
      <c r="Q175" s="18">
        <f t="shared" si="110"/>
        <v>12946.554400000001</v>
      </c>
      <c r="R175" s="18">
        <f>SUM(R179:R190)</f>
        <v>12946.554400000001</v>
      </c>
      <c r="S175" s="18">
        <f>SUM(S179:S190)</f>
        <v>0</v>
      </c>
      <c r="T175" s="18">
        <f>SUM(T179:T190)</f>
        <v>0</v>
      </c>
    </row>
    <row r="176" spans="2:20" ht="18" x14ac:dyDescent="0.25">
      <c r="B176" s="9"/>
      <c r="C176" s="10"/>
      <c r="D176" s="11" t="s">
        <v>61</v>
      </c>
      <c r="E176" s="12">
        <f t="shared" si="138"/>
        <v>0</v>
      </c>
      <c r="F176" s="12">
        <f t="shared" ref="F176:H176" si="141">SUM(F177:F178)</f>
        <v>0</v>
      </c>
      <c r="G176" s="12">
        <f t="shared" si="141"/>
        <v>0</v>
      </c>
      <c r="H176" s="12">
        <f t="shared" si="141"/>
        <v>0</v>
      </c>
      <c r="I176" s="12">
        <f t="shared" si="139"/>
        <v>0</v>
      </c>
      <c r="J176" s="12">
        <f t="shared" ref="J176:L176" si="142">SUM(J177:J178)</f>
        <v>0</v>
      </c>
      <c r="K176" s="12">
        <f t="shared" si="142"/>
        <v>0</v>
      </c>
      <c r="L176" s="12">
        <f t="shared" si="142"/>
        <v>0</v>
      </c>
      <c r="M176" s="12">
        <f t="shared" si="140"/>
        <v>0</v>
      </c>
      <c r="N176" s="12">
        <f t="shared" ref="N176:P176" si="143">SUM(N177:N178)</f>
        <v>0</v>
      </c>
      <c r="O176" s="12">
        <f t="shared" si="143"/>
        <v>0</v>
      </c>
      <c r="P176" s="12">
        <f t="shared" si="143"/>
        <v>0</v>
      </c>
      <c r="Q176" s="12">
        <f t="shared" si="110"/>
        <v>0</v>
      </c>
      <c r="R176" s="12">
        <f t="shared" ref="R176:T176" si="144">SUM(R177:R178)</f>
        <v>0</v>
      </c>
      <c r="S176" s="12">
        <f t="shared" si="144"/>
        <v>0</v>
      </c>
      <c r="T176" s="12">
        <f t="shared" si="144"/>
        <v>0</v>
      </c>
    </row>
    <row r="177" spans="1:20" ht="18" x14ac:dyDescent="0.25">
      <c r="B177" s="9"/>
      <c r="C177" s="10"/>
      <c r="D177" s="11" t="s">
        <v>242</v>
      </c>
      <c r="E177" s="12">
        <f t="shared" si="138"/>
        <v>0</v>
      </c>
      <c r="F177" s="12">
        <v>0</v>
      </c>
      <c r="G177" s="12">
        <v>0</v>
      </c>
      <c r="H177" s="12">
        <v>0</v>
      </c>
      <c r="I177" s="12">
        <f t="shared" si="139"/>
        <v>0</v>
      </c>
      <c r="J177" s="12">
        <v>0</v>
      </c>
      <c r="K177" s="12">
        <v>0</v>
      </c>
      <c r="L177" s="12">
        <v>0</v>
      </c>
      <c r="M177" s="12">
        <f t="shared" si="140"/>
        <v>0</v>
      </c>
      <c r="N177" s="12">
        <v>0</v>
      </c>
      <c r="O177" s="12">
        <v>0</v>
      </c>
      <c r="P177" s="12">
        <v>0</v>
      </c>
      <c r="Q177" s="12">
        <f t="shared" si="110"/>
        <v>0</v>
      </c>
      <c r="R177" s="12">
        <v>0</v>
      </c>
      <c r="S177" s="12">
        <v>0</v>
      </c>
      <c r="T177" s="12">
        <v>0</v>
      </c>
    </row>
    <row r="178" spans="1:20" ht="18" x14ac:dyDescent="0.25">
      <c r="B178" s="9"/>
      <c r="C178" s="10"/>
      <c r="D178" s="11" t="s">
        <v>65</v>
      </c>
      <c r="E178" s="12">
        <f t="shared" si="138"/>
        <v>0</v>
      </c>
      <c r="F178" s="12">
        <v>0</v>
      </c>
      <c r="G178" s="12">
        <v>0</v>
      </c>
      <c r="H178" s="12">
        <v>0</v>
      </c>
      <c r="I178" s="12">
        <f t="shared" si="139"/>
        <v>0</v>
      </c>
      <c r="J178" s="12">
        <v>0</v>
      </c>
      <c r="K178" s="12">
        <v>0</v>
      </c>
      <c r="L178" s="12">
        <v>0</v>
      </c>
      <c r="M178" s="12">
        <f t="shared" si="140"/>
        <v>0</v>
      </c>
      <c r="N178" s="12">
        <v>0</v>
      </c>
      <c r="O178" s="12">
        <v>0</v>
      </c>
      <c r="P178" s="12">
        <v>0</v>
      </c>
      <c r="Q178" s="12">
        <f t="shared" si="110"/>
        <v>0</v>
      </c>
      <c r="R178" s="12">
        <v>0</v>
      </c>
      <c r="S178" s="12">
        <v>0</v>
      </c>
      <c r="T178" s="12">
        <v>0</v>
      </c>
    </row>
    <row r="179" spans="1:20" ht="30" x14ac:dyDescent="0.25">
      <c r="B179" s="33"/>
      <c r="C179" s="40" t="s">
        <v>193</v>
      </c>
      <c r="D179" s="36" t="s">
        <v>194</v>
      </c>
      <c r="E179" s="1">
        <f t="shared" si="138"/>
        <v>77</v>
      </c>
      <c r="F179" s="1">
        <f>70*1.1</f>
        <v>77</v>
      </c>
      <c r="G179" s="1">
        <v>0</v>
      </c>
      <c r="H179" s="1">
        <v>0</v>
      </c>
      <c r="I179" s="1">
        <f t="shared" si="139"/>
        <v>84.7</v>
      </c>
      <c r="J179" s="1">
        <f>F179*1.1</f>
        <v>84.7</v>
      </c>
      <c r="K179" s="1">
        <v>0</v>
      </c>
      <c r="L179" s="1">
        <v>0</v>
      </c>
      <c r="M179" s="1">
        <f t="shared" si="140"/>
        <v>93.170000000000016</v>
      </c>
      <c r="N179" s="1">
        <f>J179*1.1</f>
        <v>93.170000000000016</v>
      </c>
      <c r="O179" s="1">
        <v>0</v>
      </c>
      <c r="P179" s="1">
        <v>0</v>
      </c>
      <c r="Q179" s="1">
        <f t="shared" si="110"/>
        <v>102.48700000000002</v>
      </c>
      <c r="R179" s="1">
        <f>N179*1.1</f>
        <v>102.48700000000002</v>
      </c>
      <c r="S179" s="1">
        <v>0</v>
      </c>
      <c r="T179" s="1">
        <v>0</v>
      </c>
    </row>
    <row r="180" spans="1:20" ht="45" x14ac:dyDescent="0.25">
      <c r="B180" s="33"/>
      <c r="C180" s="40" t="s">
        <v>195</v>
      </c>
      <c r="D180" s="36" t="s">
        <v>196</v>
      </c>
      <c r="E180" s="1">
        <f t="shared" si="138"/>
        <v>330</v>
      </c>
      <c r="F180" s="1">
        <f>300*1.1</f>
        <v>330</v>
      </c>
      <c r="G180" s="1">
        <v>0</v>
      </c>
      <c r="H180" s="1">
        <v>0</v>
      </c>
      <c r="I180" s="1">
        <f t="shared" si="139"/>
        <v>363.00000000000006</v>
      </c>
      <c r="J180" s="1">
        <f>F180*1.1</f>
        <v>363.00000000000006</v>
      </c>
      <c r="K180" s="1">
        <v>0</v>
      </c>
      <c r="L180" s="1">
        <v>0</v>
      </c>
      <c r="M180" s="1">
        <f t="shared" si="140"/>
        <v>399.30000000000007</v>
      </c>
      <c r="N180" s="1">
        <f>J180*1.1</f>
        <v>399.30000000000007</v>
      </c>
      <c r="O180" s="1">
        <v>0</v>
      </c>
      <c r="P180" s="1">
        <v>0</v>
      </c>
      <c r="Q180" s="1">
        <f t="shared" si="110"/>
        <v>439.23000000000013</v>
      </c>
      <c r="R180" s="1">
        <f>N180*1.1</f>
        <v>439.23000000000013</v>
      </c>
      <c r="S180" s="1">
        <v>0</v>
      </c>
      <c r="T180" s="1">
        <v>0</v>
      </c>
    </row>
    <row r="181" spans="1:20" ht="45" x14ac:dyDescent="0.25">
      <c r="B181" s="33"/>
      <c r="C181" s="40" t="s">
        <v>197</v>
      </c>
      <c r="D181" s="36" t="s">
        <v>198</v>
      </c>
      <c r="E181" s="1">
        <f t="shared" si="138"/>
        <v>220.00000000000003</v>
      </c>
      <c r="F181" s="1">
        <f>200*1.1</f>
        <v>220.00000000000003</v>
      </c>
      <c r="G181" s="1">
        <v>0</v>
      </c>
      <c r="H181" s="1">
        <v>0</v>
      </c>
      <c r="I181" s="1">
        <f t="shared" si="139"/>
        <v>242.00000000000006</v>
      </c>
      <c r="J181" s="1">
        <f>F181*1.1</f>
        <v>242.00000000000006</v>
      </c>
      <c r="K181" s="1">
        <v>0</v>
      </c>
      <c r="L181" s="1">
        <v>0</v>
      </c>
      <c r="M181" s="1">
        <f t="shared" si="140"/>
        <v>266.2000000000001</v>
      </c>
      <c r="N181" s="1">
        <f>J181*1.1</f>
        <v>266.2000000000001</v>
      </c>
      <c r="O181" s="1">
        <v>0</v>
      </c>
      <c r="P181" s="1">
        <v>0</v>
      </c>
      <c r="Q181" s="1">
        <f t="shared" si="110"/>
        <v>292.82000000000016</v>
      </c>
      <c r="R181" s="1">
        <f>N181*1.1</f>
        <v>292.82000000000016</v>
      </c>
      <c r="S181" s="1">
        <v>0</v>
      </c>
      <c r="T181" s="1">
        <v>0</v>
      </c>
    </row>
    <row r="182" spans="1:20" ht="30" x14ac:dyDescent="0.25">
      <c r="B182" s="33"/>
      <c r="C182" s="40" t="s">
        <v>199</v>
      </c>
      <c r="D182" s="36" t="s">
        <v>200</v>
      </c>
      <c r="E182" s="1">
        <f t="shared" si="138"/>
        <v>5280</v>
      </c>
      <c r="F182" s="1">
        <v>5280</v>
      </c>
      <c r="G182" s="1">
        <v>0</v>
      </c>
      <c r="H182" s="1">
        <v>0</v>
      </c>
      <c r="I182" s="1">
        <f t="shared" si="139"/>
        <v>5808.0000000000009</v>
      </c>
      <c r="J182" s="1">
        <f>F182*1.1</f>
        <v>5808.0000000000009</v>
      </c>
      <c r="K182" s="1">
        <v>0</v>
      </c>
      <c r="L182" s="1">
        <v>0</v>
      </c>
      <c r="M182" s="1">
        <f t="shared" si="140"/>
        <v>6388.8000000000011</v>
      </c>
      <c r="N182" s="1">
        <f>J182*1.1</f>
        <v>6388.8000000000011</v>
      </c>
      <c r="O182" s="1">
        <v>0</v>
      </c>
      <c r="P182" s="1">
        <v>0</v>
      </c>
      <c r="Q182" s="1">
        <f t="shared" si="110"/>
        <v>7027.6800000000021</v>
      </c>
      <c r="R182" s="1">
        <f>N182*1.1</f>
        <v>7027.6800000000021</v>
      </c>
      <c r="S182" s="1">
        <v>0</v>
      </c>
      <c r="T182" s="1">
        <v>0</v>
      </c>
    </row>
    <row r="183" spans="1:20" ht="30" x14ac:dyDescent="0.25">
      <c r="B183" s="33"/>
      <c r="C183" s="40" t="s">
        <v>201</v>
      </c>
      <c r="D183" s="36" t="s">
        <v>202</v>
      </c>
      <c r="E183" s="1">
        <f t="shared" si="138"/>
        <v>511.5</v>
      </c>
      <c r="F183" s="1">
        <v>511.5</v>
      </c>
      <c r="G183" s="1">
        <v>0</v>
      </c>
      <c r="H183" s="1">
        <v>0</v>
      </c>
      <c r="I183" s="1">
        <f t="shared" si="139"/>
        <v>562.65000000000009</v>
      </c>
      <c r="J183" s="1">
        <f t="shared" ref="J183:J189" si="145">F183*1.1</f>
        <v>562.65000000000009</v>
      </c>
      <c r="K183" s="1">
        <v>0</v>
      </c>
      <c r="L183" s="1">
        <v>0</v>
      </c>
      <c r="M183" s="1">
        <f t="shared" si="140"/>
        <v>618.91500000000019</v>
      </c>
      <c r="N183" s="1">
        <f t="shared" ref="N183:N189" si="146">J183*1.1</f>
        <v>618.91500000000019</v>
      </c>
      <c r="O183" s="1">
        <v>0</v>
      </c>
      <c r="P183" s="1">
        <v>0</v>
      </c>
      <c r="Q183" s="1">
        <f t="shared" si="110"/>
        <v>680.80650000000026</v>
      </c>
      <c r="R183" s="1">
        <f t="shared" ref="R183:R189" si="147">N183*1.1</f>
        <v>680.80650000000026</v>
      </c>
      <c r="S183" s="1">
        <v>0</v>
      </c>
      <c r="T183" s="1">
        <v>0</v>
      </c>
    </row>
    <row r="184" spans="1:20" ht="30" x14ac:dyDescent="0.25">
      <c r="B184" s="33"/>
      <c r="C184" s="40" t="s">
        <v>203</v>
      </c>
      <c r="D184" s="36" t="s">
        <v>204</v>
      </c>
      <c r="E184" s="1">
        <f t="shared" si="138"/>
        <v>52.8</v>
      </c>
      <c r="F184" s="1">
        <v>52.8</v>
      </c>
      <c r="G184" s="1">
        <v>0</v>
      </c>
      <c r="H184" s="1">
        <v>0</v>
      </c>
      <c r="I184" s="1">
        <f t="shared" si="139"/>
        <v>58.08</v>
      </c>
      <c r="J184" s="1">
        <f t="shared" si="145"/>
        <v>58.08</v>
      </c>
      <c r="K184" s="1">
        <v>0</v>
      </c>
      <c r="L184" s="1">
        <v>0</v>
      </c>
      <c r="M184" s="1">
        <f t="shared" si="140"/>
        <v>63.888000000000005</v>
      </c>
      <c r="N184" s="1">
        <f t="shared" si="146"/>
        <v>63.888000000000005</v>
      </c>
      <c r="O184" s="1">
        <v>0</v>
      </c>
      <c r="P184" s="1">
        <v>0</v>
      </c>
      <c r="Q184" s="1">
        <f t="shared" si="110"/>
        <v>70.276800000000009</v>
      </c>
      <c r="R184" s="1">
        <f t="shared" si="147"/>
        <v>70.276800000000009</v>
      </c>
      <c r="S184" s="1">
        <v>0</v>
      </c>
      <c r="T184" s="1">
        <v>0</v>
      </c>
    </row>
    <row r="185" spans="1:20" ht="45" x14ac:dyDescent="0.25">
      <c r="B185" s="33"/>
      <c r="C185" s="40" t="s">
        <v>205</v>
      </c>
      <c r="D185" s="36" t="s">
        <v>206</v>
      </c>
      <c r="E185" s="1">
        <f t="shared" si="138"/>
        <v>26.4</v>
      </c>
      <c r="F185" s="1">
        <v>26.4</v>
      </c>
      <c r="G185" s="1">
        <v>0</v>
      </c>
      <c r="H185" s="1">
        <v>0</v>
      </c>
      <c r="I185" s="1">
        <f t="shared" si="139"/>
        <v>29.04</v>
      </c>
      <c r="J185" s="1">
        <f t="shared" si="145"/>
        <v>29.04</v>
      </c>
      <c r="K185" s="1">
        <v>0</v>
      </c>
      <c r="L185" s="1">
        <v>0</v>
      </c>
      <c r="M185" s="1">
        <f t="shared" si="140"/>
        <v>31.944000000000003</v>
      </c>
      <c r="N185" s="1">
        <f t="shared" si="146"/>
        <v>31.944000000000003</v>
      </c>
      <c r="O185" s="1">
        <v>0</v>
      </c>
      <c r="P185" s="1">
        <v>0</v>
      </c>
      <c r="Q185" s="1">
        <f t="shared" si="110"/>
        <v>35.138400000000004</v>
      </c>
      <c r="R185" s="1">
        <f t="shared" si="147"/>
        <v>35.138400000000004</v>
      </c>
      <c r="S185" s="1">
        <v>0</v>
      </c>
      <c r="T185" s="1">
        <v>0</v>
      </c>
    </row>
    <row r="186" spans="1:20" ht="30" x14ac:dyDescent="0.25">
      <c r="B186" s="33"/>
      <c r="C186" s="40" t="s">
        <v>207</v>
      </c>
      <c r="D186" s="36" t="s">
        <v>208</v>
      </c>
      <c r="E186" s="1">
        <f t="shared" si="138"/>
        <v>458.7</v>
      </c>
      <c r="F186" s="1">
        <v>458.7</v>
      </c>
      <c r="G186" s="1">
        <v>0</v>
      </c>
      <c r="H186" s="1">
        <v>0</v>
      </c>
      <c r="I186" s="1">
        <f t="shared" si="139"/>
        <v>504.57000000000005</v>
      </c>
      <c r="J186" s="1">
        <f t="shared" si="145"/>
        <v>504.57000000000005</v>
      </c>
      <c r="K186" s="1">
        <v>0</v>
      </c>
      <c r="L186" s="1">
        <v>0</v>
      </c>
      <c r="M186" s="1">
        <f t="shared" si="140"/>
        <v>555.02700000000004</v>
      </c>
      <c r="N186" s="1">
        <f t="shared" si="146"/>
        <v>555.02700000000004</v>
      </c>
      <c r="O186" s="1">
        <v>0</v>
      </c>
      <c r="P186" s="1">
        <v>0</v>
      </c>
      <c r="Q186" s="1">
        <f t="shared" si="110"/>
        <v>610.52970000000005</v>
      </c>
      <c r="R186" s="1">
        <f t="shared" si="147"/>
        <v>610.52970000000005</v>
      </c>
      <c r="S186" s="1">
        <v>0</v>
      </c>
      <c r="T186" s="1">
        <v>0</v>
      </c>
    </row>
    <row r="187" spans="1:20" ht="45" x14ac:dyDescent="0.25">
      <c r="B187" s="33"/>
      <c r="C187" s="40" t="s">
        <v>209</v>
      </c>
      <c r="D187" s="36" t="s">
        <v>210</v>
      </c>
      <c r="E187" s="1">
        <f t="shared" si="138"/>
        <v>1228.7</v>
      </c>
      <c r="F187" s="1">
        <v>1228.7</v>
      </c>
      <c r="G187" s="1">
        <v>0</v>
      </c>
      <c r="H187" s="1">
        <v>0</v>
      </c>
      <c r="I187" s="1">
        <f t="shared" si="139"/>
        <v>1351.5700000000002</v>
      </c>
      <c r="J187" s="1">
        <f t="shared" si="145"/>
        <v>1351.5700000000002</v>
      </c>
      <c r="K187" s="1">
        <v>0</v>
      </c>
      <c r="L187" s="1">
        <v>0</v>
      </c>
      <c r="M187" s="1">
        <f t="shared" si="140"/>
        <v>1486.7270000000003</v>
      </c>
      <c r="N187" s="1">
        <f t="shared" si="146"/>
        <v>1486.7270000000003</v>
      </c>
      <c r="O187" s="1">
        <v>0</v>
      </c>
      <c r="P187" s="1">
        <v>0</v>
      </c>
      <c r="Q187" s="1">
        <f t="shared" si="110"/>
        <v>1635.3997000000004</v>
      </c>
      <c r="R187" s="1">
        <f t="shared" si="147"/>
        <v>1635.3997000000004</v>
      </c>
      <c r="S187" s="1">
        <v>0</v>
      </c>
      <c r="T187" s="1">
        <v>0</v>
      </c>
    </row>
    <row r="188" spans="1:20" ht="30" x14ac:dyDescent="0.25">
      <c r="B188" s="33"/>
      <c r="C188" s="40" t="s">
        <v>211</v>
      </c>
      <c r="D188" s="36" t="s">
        <v>212</v>
      </c>
      <c r="E188" s="1">
        <f t="shared" si="138"/>
        <v>377.3</v>
      </c>
      <c r="F188" s="1">
        <v>377.3</v>
      </c>
      <c r="G188" s="1">
        <v>0</v>
      </c>
      <c r="H188" s="1">
        <v>0</v>
      </c>
      <c r="I188" s="1">
        <f t="shared" si="139"/>
        <v>415.03000000000003</v>
      </c>
      <c r="J188" s="1">
        <f t="shared" si="145"/>
        <v>415.03000000000003</v>
      </c>
      <c r="K188" s="1">
        <v>0</v>
      </c>
      <c r="L188" s="1">
        <v>0</v>
      </c>
      <c r="M188" s="1">
        <f t="shared" si="140"/>
        <v>456.53300000000007</v>
      </c>
      <c r="N188" s="1">
        <f t="shared" si="146"/>
        <v>456.53300000000007</v>
      </c>
      <c r="O188" s="1">
        <v>0</v>
      </c>
      <c r="P188" s="1">
        <v>0</v>
      </c>
      <c r="Q188" s="1">
        <f t="shared" si="110"/>
        <v>502.18630000000013</v>
      </c>
      <c r="R188" s="1">
        <f t="shared" si="147"/>
        <v>502.18630000000013</v>
      </c>
      <c r="S188" s="1">
        <v>0</v>
      </c>
      <c r="T188" s="1">
        <v>0</v>
      </c>
    </row>
    <row r="189" spans="1:20" ht="30" x14ac:dyDescent="0.25">
      <c r="B189" s="33"/>
      <c r="C189" s="40" t="s">
        <v>213</v>
      </c>
      <c r="D189" s="36" t="s">
        <v>294</v>
      </c>
      <c r="E189" s="1">
        <f t="shared" si="138"/>
        <v>1000</v>
      </c>
      <c r="F189" s="1">
        <v>1000</v>
      </c>
      <c r="G189" s="1">
        <v>0</v>
      </c>
      <c r="H189" s="1">
        <v>0</v>
      </c>
      <c r="I189" s="1">
        <f t="shared" si="139"/>
        <v>1100</v>
      </c>
      <c r="J189" s="1">
        <f t="shared" si="145"/>
        <v>1100</v>
      </c>
      <c r="K189" s="1">
        <v>0</v>
      </c>
      <c r="L189" s="1">
        <v>0</v>
      </c>
      <c r="M189" s="1">
        <f t="shared" si="140"/>
        <v>1210</v>
      </c>
      <c r="N189" s="1">
        <f t="shared" si="146"/>
        <v>1210</v>
      </c>
      <c r="O189" s="1">
        <v>0</v>
      </c>
      <c r="P189" s="1">
        <v>0</v>
      </c>
      <c r="Q189" s="1">
        <f t="shared" si="110"/>
        <v>1331</v>
      </c>
      <c r="R189" s="1">
        <f t="shared" si="147"/>
        <v>1331</v>
      </c>
      <c r="S189" s="1">
        <v>0</v>
      </c>
      <c r="T189" s="1">
        <v>0</v>
      </c>
    </row>
    <row r="190" spans="1:20" ht="30" x14ac:dyDescent="0.25">
      <c r="A190" s="43"/>
      <c r="B190" s="33"/>
      <c r="C190" s="40" t="s">
        <v>293</v>
      </c>
      <c r="D190" s="36" t="s">
        <v>214</v>
      </c>
      <c r="E190" s="1">
        <f t="shared" si="138"/>
        <v>219</v>
      </c>
      <c r="F190" s="1">
        <v>219</v>
      </c>
      <c r="G190" s="1">
        <v>0</v>
      </c>
      <c r="H190" s="1">
        <v>0</v>
      </c>
      <c r="I190" s="1">
        <f t="shared" si="139"/>
        <v>219</v>
      </c>
      <c r="J190" s="1">
        <v>219</v>
      </c>
      <c r="K190" s="1">
        <v>0</v>
      </c>
      <c r="L190" s="1">
        <v>0</v>
      </c>
      <c r="M190" s="1">
        <f t="shared" si="140"/>
        <v>219</v>
      </c>
      <c r="N190" s="1">
        <v>219</v>
      </c>
      <c r="O190" s="1">
        <v>0</v>
      </c>
      <c r="P190" s="1">
        <v>0</v>
      </c>
      <c r="Q190" s="1">
        <f t="shared" si="110"/>
        <v>219</v>
      </c>
      <c r="R190" s="1">
        <v>219</v>
      </c>
      <c r="S190" s="1">
        <v>0</v>
      </c>
      <c r="T190" s="1">
        <v>0</v>
      </c>
    </row>
    <row r="191" spans="1:20" ht="36" x14ac:dyDescent="0.25">
      <c r="B191" s="15" t="s">
        <v>51</v>
      </c>
      <c r="C191" s="16"/>
      <c r="D191" s="17" t="s">
        <v>8</v>
      </c>
      <c r="E191" s="18">
        <f t="shared" si="138"/>
        <v>45825</v>
      </c>
      <c r="F191" s="18">
        <f>SUM(F195:F196)</f>
        <v>45725</v>
      </c>
      <c r="G191" s="18">
        <f>SUM(G195:G196)</f>
        <v>0</v>
      </c>
      <c r="H191" s="18">
        <f>SUM(H195:H196)</f>
        <v>100</v>
      </c>
      <c r="I191" s="18">
        <f t="shared" si="139"/>
        <v>45825</v>
      </c>
      <c r="J191" s="18">
        <f>SUM(J195:J196)</f>
        <v>45725</v>
      </c>
      <c r="K191" s="18">
        <f>SUM(K195:K196)</f>
        <v>0</v>
      </c>
      <c r="L191" s="18">
        <f>SUM(L195:L196)</f>
        <v>100</v>
      </c>
      <c r="M191" s="18">
        <f t="shared" si="140"/>
        <v>45825</v>
      </c>
      <c r="N191" s="18">
        <f>SUM(N195:N196)</f>
        <v>45725</v>
      </c>
      <c r="O191" s="18">
        <f>SUM(O195:O196)</f>
        <v>0</v>
      </c>
      <c r="P191" s="18">
        <f>SUM(P195:P196)</f>
        <v>100</v>
      </c>
      <c r="Q191" s="18">
        <f t="shared" si="110"/>
        <v>45825</v>
      </c>
      <c r="R191" s="18">
        <f>SUM(R195:R196)</f>
        <v>45725</v>
      </c>
      <c r="S191" s="18">
        <f>SUM(S195:S196)</f>
        <v>0</v>
      </c>
      <c r="T191" s="18">
        <f>SUM(T195:T196)</f>
        <v>100</v>
      </c>
    </row>
    <row r="192" spans="1:20" ht="18" x14ac:dyDescent="0.25">
      <c r="B192" s="9"/>
      <c r="C192" s="10"/>
      <c r="D192" s="11" t="s">
        <v>61</v>
      </c>
      <c r="E192" s="12">
        <f t="shared" si="138"/>
        <v>3290</v>
      </c>
      <c r="F192" s="12">
        <f t="shared" ref="F192:G192" si="148">SUM(F193:F194)</f>
        <v>3290</v>
      </c>
      <c r="G192" s="12">
        <f t="shared" si="148"/>
        <v>0</v>
      </c>
      <c r="H192" s="12">
        <v>0</v>
      </c>
      <c r="I192" s="12">
        <f t="shared" si="139"/>
        <v>3290</v>
      </c>
      <c r="J192" s="12">
        <f t="shared" ref="J192:K192" si="149">SUM(J193:J194)</f>
        <v>3290</v>
      </c>
      <c r="K192" s="12">
        <f t="shared" si="149"/>
        <v>0</v>
      </c>
      <c r="L192" s="12">
        <v>0</v>
      </c>
      <c r="M192" s="12">
        <f t="shared" si="140"/>
        <v>3290</v>
      </c>
      <c r="N192" s="12">
        <f t="shared" ref="N192:O192" si="150">SUM(N193:N194)</f>
        <v>3290</v>
      </c>
      <c r="O192" s="12">
        <f t="shared" si="150"/>
        <v>0</v>
      </c>
      <c r="P192" s="12">
        <v>0</v>
      </c>
      <c r="Q192" s="12">
        <f t="shared" si="110"/>
        <v>3290</v>
      </c>
      <c r="R192" s="12">
        <f t="shared" ref="R192:S192" si="151">SUM(R193:R194)</f>
        <v>3290</v>
      </c>
      <c r="S192" s="12">
        <f t="shared" si="151"/>
        <v>0</v>
      </c>
      <c r="T192" s="12">
        <v>0</v>
      </c>
    </row>
    <row r="193" spans="1:20" ht="18" x14ac:dyDescent="0.25">
      <c r="B193" s="9"/>
      <c r="C193" s="10"/>
      <c r="D193" s="11" t="s">
        <v>242</v>
      </c>
      <c r="E193" s="12">
        <f t="shared" si="138"/>
        <v>0</v>
      </c>
      <c r="F193" s="12">
        <v>0</v>
      </c>
      <c r="G193" s="12">
        <v>0</v>
      </c>
      <c r="H193" s="12">
        <v>0</v>
      </c>
      <c r="I193" s="12">
        <f t="shared" si="139"/>
        <v>0</v>
      </c>
      <c r="J193" s="12">
        <v>0</v>
      </c>
      <c r="K193" s="12">
        <v>0</v>
      </c>
      <c r="L193" s="12">
        <v>0</v>
      </c>
      <c r="M193" s="12">
        <f t="shared" si="140"/>
        <v>0</v>
      </c>
      <c r="N193" s="12">
        <v>0</v>
      </c>
      <c r="O193" s="12">
        <v>0</v>
      </c>
      <c r="P193" s="12">
        <v>0</v>
      </c>
      <c r="Q193" s="12">
        <f t="shared" si="110"/>
        <v>0</v>
      </c>
      <c r="R193" s="12">
        <v>0</v>
      </c>
      <c r="S193" s="12">
        <v>0</v>
      </c>
      <c r="T193" s="12">
        <v>0</v>
      </c>
    </row>
    <row r="194" spans="1:20" ht="18" x14ac:dyDescent="0.25">
      <c r="B194" s="9"/>
      <c r="C194" s="10"/>
      <c r="D194" s="11" t="s">
        <v>65</v>
      </c>
      <c r="E194" s="12">
        <f t="shared" si="138"/>
        <v>3290</v>
      </c>
      <c r="F194" s="12">
        <v>3290</v>
      </c>
      <c r="G194" s="12">
        <v>0</v>
      </c>
      <c r="H194" s="12">
        <v>0</v>
      </c>
      <c r="I194" s="12">
        <f t="shared" si="139"/>
        <v>3290</v>
      </c>
      <c r="J194" s="12">
        <v>3290</v>
      </c>
      <c r="K194" s="12">
        <v>0</v>
      </c>
      <c r="L194" s="12">
        <v>0</v>
      </c>
      <c r="M194" s="12">
        <f t="shared" si="140"/>
        <v>3290</v>
      </c>
      <c r="N194" s="12">
        <v>3290</v>
      </c>
      <c r="O194" s="12">
        <v>0</v>
      </c>
      <c r="P194" s="12">
        <v>0</v>
      </c>
      <c r="Q194" s="12">
        <f t="shared" si="110"/>
        <v>3290</v>
      </c>
      <c r="R194" s="12">
        <v>3290</v>
      </c>
      <c r="S194" s="12">
        <v>0</v>
      </c>
      <c r="T194" s="12">
        <v>0</v>
      </c>
    </row>
    <row r="195" spans="1:20" ht="30" x14ac:dyDescent="0.25">
      <c r="B195" s="33"/>
      <c r="C195" s="40" t="s">
        <v>215</v>
      </c>
      <c r="D195" s="36" t="s">
        <v>216</v>
      </c>
      <c r="E195" s="1">
        <f t="shared" si="138"/>
        <v>725</v>
      </c>
      <c r="F195" s="1">
        <v>725</v>
      </c>
      <c r="G195" s="1">
        <v>0</v>
      </c>
      <c r="H195" s="1">
        <v>0</v>
      </c>
      <c r="I195" s="1">
        <f t="shared" si="139"/>
        <v>725</v>
      </c>
      <c r="J195" s="1">
        <v>725</v>
      </c>
      <c r="K195" s="1">
        <v>0</v>
      </c>
      <c r="L195" s="1">
        <v>0</v>
      </c>
      <c r="M195" s="1">
        <f t="shared" si="140"/>
        <v>725</v>
      </c>
      <c r="N195" s="1">
        <v>725</v>
      </c>
      <c r="O195" s="1">
        <v>0</v>
      </c>
      <c r="P195" s="1">
        <v>0</v>
      </c>
      <c r="Q195" s="1">
        <f t="shared" si="110"/>
        <v>725</v>
      </c>
      <c r="R195" s="1">
        <v>725</v>
      </c>
      <c r="S195" s="1">
        <v>0</v>
      </c>
      <c r="T195" s="1">
        <v>0</v>
      </c>
    </row>
    <row r="196" spans="1:20" ht="60" x14ac:dyDescent="0.25">
      <c r="B196" s="33"/>
      <c r="C196" s="40" t="s">
        <v>217</v>
      </c>
      <c r="D196" s="36" t="s">
        <v>264</v>
      </c>
      <c r="E196" s="1">
        <f t="shared" si="138"/>
        <v>45100</v>
      </c>
      <c r="F196" s="1">
        <v>45000</v>
      </c>
      <c r="G196" s="1">
        <v>0</v>
      </c>
      <c r="H196" s="1">
        <v>100</v>
      </c>
      <c r="I196" s="1">
        <f t="shared" si="139"/>
        <v>45100</v>
      </c>
      <c r="J196" s="1">
        <v>45000</v>
      </c>
      <c r="K196" s="1">
        <v>0</v>
      </c>
      <c r="L196" s="1">
        <v>100</v>
      </c>
      <c r="M196" s="1">
        <f t="shared" si="140"/>
        <v>45100</v>
      </c>
      <c r="N196" s="1">
        <v>45000</v>
      </c>
      <c r="O196" s="1">
        <v>0</v>
      </c>
      <c r="P196" s="1">
        <v>100</v>
      </c>
      <c r="Q196" s="1">
        <f t="shared" si="110"/>
        <v>45100</v>
      </c>
      <c r="R196" s="1">
        <v>45000</v>
      </c>
      <c r="S196" s="1">
        <v>0</v>
      </c>
      <c r="T196" s="1">
        <v>100</v>
      </c>
    </row>
    <row r="197" spans="1:20" ht="31.5" x14ac:dyDescent="0.25">
      <c r="A197" s="44"/>
      <c r="B197" s="15" t="s">
        <v>53</v>
      </c>
      <c r="C197" s="16"/>
      <c r="D197" s="17" t="s">
        <v>52</v>
      </c>
      <c r="E197" s="18">
        <f t="shared" si="138"/>
        <v>30909.125</v>
      </c>
      <c r="F197" s="18">
        <f>SUM(F201:F204)</f>
        <v>30909.125</v>
      </c>
      <c r="G197" s="18">
        <f t="shared" ref="G197:H197" si="152">SUM(G201:G204)</f>
        <v>0</v>
      </c>
      <c r="H197" s="18">
        <f t="shared" si="152"/>
        <v>0</v>
      </c>
      <c r="I197" s="18">
        <f t="shared" si="139"/>
        <v>34590.96875</v>
      </c>
      <c r="J197" s="18">
        <f>SUM(J201:J204)</f>
        <v>34590.96875</v>
      </c>
      <c r="K197" s="18">
        <f t="shared" ref="K197:L197" si="153">SUM(K201:K204)</f>
        <v>0</v>
      </c>
      <c r="L197" s="18">
        <f t="shared" si="153"/>
        <v>0</v>
      </c>
      <c r="M197" s="18">
        <f t="shared" si="140"/>
        <v>37413.715624999997</v>
      </c>
      <c r="N197" s="18">
        <f>SUM(N201:N204)</f>
        <v>37413.715624999997</v>
      </c>
      <c r="O197" s="18">
        <f t="shared" ref="O197:P197" si="154">SUM(O201:O204)</f>
        <v>0</v>
      </c>
      <c r="P197" s="18">
        <f t="shared" si="154"/>
        <v>0</v>
      </c>
      <c r="Q197" s="18">
        <f t="shared" si="110"/>
        <v>40518.737187500003</v>
      </c>
      <c r="R197" s="18">
        <f>SUM(R201:R204)</f>
        <v>40518.737187500003</v>
      </c>
      <c r="S197" s="18">
        <f t="shared" ref="S197:T197" si="155">SUM(S201:S204)</f>
        <v>0</v>
      </c>
      <c r="T197" s="18">
        <f t="shared" si="155"/>
        <v>0</v>
      </c>
    </row>
    <row r="198" spans="1:20" ht="18" x14ac:dyDescent="0.25">
      <c r="B198" s="9"/>
      <c r="C198" s="10"/>
      <c r="D198" s="11" t="s">
        <v>61</v>
      </c>
      <c r="E198" s="12">
        <f t="shared" si="138"/>
        <v>0</v>
      </c>
      <c r="F198" s="12">
        <f t="shared" ref="F198:H198" si="156">SUM(F199:F200)</f>
        <v>0</v>
      </c>
      <c r="G198" s="12">
        <f t="shared" si="156"/>
        <v>0</v>
      </c>
      <c r="H198" s="12">
        <f t="shared" si="156"/>
        <v>0</v>
      </c>
      <c r="I198" s="12">
        <f t="shared" si="139"/>
        <v>0</v>
      </c>
      <c r="J198" s="12">
        <f t="shared" ref="J198:L198" si="157">SUM(J199:J200)</f>
        <v>0</v>
      </c>
      <c r="K198" s="12">
        <f t="shared" si="157"/>
        <v>0</v>
      </c>
      <c r="L198" s="12">
        <f t="shared" si="157"/>
        <v>0</v>
      </c>
      <c r="M198" s="12">
        <f t="shared" si="140"/>
        <v>0</v>
      </c>
      <c r="N198" s="12">
        <f t="shared" ref="N198:P198" si="158">SUM(N199:N200)</f>
        <v>0</v>
      </c>
      <c r="O198" s="12">
        <f t="shared" si="158"/>
        <v>0</v>
      </c>
      <c r="P198" s="12">
        <f t="shared" si="158"/>
        <v>0</v>
      </c>
      <c r="Q198" s="12">
        <f t="shared" si="110"/>
        <v>0</v>
      </c>
      <c r="R198" s="12">
        <f t="shared" ref="R198:T198" si="159">SUM(R199:R200)</f>
        <v>0</v>
      </c>
      <c r="S198" s="12">
        <f t="shared" si="159"/>
        <v>0</v>
      </c>
      <c r="T198" s="12">
        <f t="shared" si="159"/>
        <v>0</v>
      </c>
    </row>
    <row r="199" spans="1:20" ht="18" x14ac:dyDescent="0.25">
      <c r="B199" s="9"/>
      <c r="C199" s="10"/>
      <c r="D199" s="11" t="s">
        <v>242</v>
      </c>
      <c r="E199" s="12">
        <f t="shared" si="138"/>
        <v>0</v>
      </c>
      <c r="F199" s="12">
        <v>0</v>
      </c>
      <c r="G199" s="12">
        <v>0</v>
      </c>
      <c r="H199" s="12">
        <v>0</v>
      </c>
      <c r="I199" s="12">
        <f t="shared" si="139"/>
        <v>0</v>
      </c>
      <c r="J199" s="12">
        <v>0</v>
      </c>
      <c r="K199" s="12">
        <v>0</v>
      </c>
      <c r="L199" s="12">
        <v>0</v>
      </c>
      <c r="M199" s="12">
        <f t="shared" si="140"/>
        <v>0</v>
      </c>
      <c r="N199" s="12">
        <v>0</v>
      </c>
      <c r="O199" s="12">
        <v>0</v>
      </c>
      <c r="P199" s="12">
        <v>0</v>
      </c>
      <c r="Q199" s="12">
        <f t="shared" si="110"/>
        <v>0</v>
      </c>
      <c r="R199" s="12">
        <v>0</v>
      </c>
      <c r="S199" s="12">
        <v>0</v>
      </c>
      <c r="T199" s="12">
        <v>0</v>
      </c>
    </row>
    <row r="200" spans="1:20" ht="18" x14ac:dyDescent="0.25">
      <c r="B200" s="9"/>
      <c r="C200" s="10"/>
      <c r="D200" s="11" t="s">
        <v>65</v>
      </c>
      <c r="E200" s="12">
        <f t="shared" si="138"/>
        <v>0</v>
      </c>
      <c r="F200" s="12">
        <v>0</v>
      </c>
      <c r="G200" s="12">
        <v>0</v>
      </c>
      <c r="H200" s="12">
        <v>0</v>
      </c>
      <c r="I200" s="12">
        <f t="shared" si="139"/>
        <v>0</v>
      </c>
      <c r="J200" s="12">
        <v>0</v>
      </c>
      <c r="K200" s="12">
        <v>0</v>
      </c>
      <c r="L200" s="12">
        <v>0</v>
      </c>
      <c r="M200" s="12">
        <f t="shared" si="140"/>
        <v>0</v>
      </c>
      <c r="N200" s="12">
        <v>0</v>
      </c>
      <c r="O200" s="12">
        <v>0</v>
      </c>
      <c r="P200" s="12">
        <v>0</v>
      </c>
      <c r="Q200" s="12">
        <f t="shared" si="110"/>
        <v>0</v>
      </c>
      <c r="R200" s="12">
        <v>0</v>
      </c>
      <c r="S200" s="12">
        <v>0</v>
      </c>
      <c r="T200" s="12">
        <v>0</v>
      </c>
    </row>
    <row r="201" spans="1:20" ht="75" x14ac:dyDescent="0.25">
      <c r="A201" s="44"/>
      <c r="B201" s="33"/>
      <c r="C201" s="40" t="s">
        <v>218</v>
      </c>
      <c r="D201" s="36" t="s">
        <v>219</v>
      </c>
      <c r="E201" s="1">
        <f t="shared" si="138"/>
        <v>24545.625</v>
      </c>
      <c r="F201" s="1">
        <f>19636.5*1.25</f>
        <v>24545.625</v>
      </c>
      <c r="G201" s="1">
        <v>0</v>
      </c>
      <c r="H201" s="1">
        <v>0</v>
      </c>
      <c r="I201" s="1">
        <f t="shared" si="139"/>
        <v>28227.468749999996</v>
      </c>
      <c r="J201" s="1">
        <f>F201*1.15</f>
        <v>28227.468749999996</v>
      </c>
      <c r="K201" s="1">
        <v>0</v>
      </c>
      <c r="L201" s="1">
        <v>0</v>
      </c>
      <c r="M201" s="1">
        <f t="shared" si="140"/>
        <v>31050.215624999997</v>
      </c>
      <c r="N201" s="1">
        <f>J201*1.1</f>
        <v>31050.215624999997</v>
      </c>
      <c r="O201" s="1">
        <v>0</v>
      </c>
      <c r="P201" s="1">
        <v>0</v>
      </c>
      <c r="Q201" s="1">
        <f t="shared" si="110"/>
        <v>34155.237187500003</v>
      </c>
      <c r="R201" s="1">
        <f>N201*1.1</f>
        <v>34155.237187500003</v>
      </c>
      <c r="S201" s="1">
        <v>0</v>
      </c>
      <c r="T201" s="1">
        <v>0</v>
      </c>
    </row>
    <row r="202" spans="1:20" ht="30" x14ac:dyDescent="0.25">
      <c r="A202" s="44"/>
      <c r="B202" s="33"/>
      <c r="C202" s="40" t="s">
        <v>220</v>
      </c>
      <c r="D202" s="36" t="s">
        <v>221</v>
      </c>
      <c r="E202" s="1">
        <f t="shared" si="138"/>
        <v>3738.2</v>
      </c>
      <c r="F202" s="1">
        <v>3738.2</v>
      </c>
      <c r="G202" s="1">
        <v>0</v>
      </c>
      <c r="H202" s="1">
        <v>0</v>
      </c>
      <c r="I202" s="1">
        <f t="shared" si="139"/>
        <v>3738.2</v>
      </c>
      <c r="J202" s="1">
        <v>3738.2</v>
      </c>
      <c r="K202" s="1">
        <v>0</v>
      </c>
      <c r="L202" s="1">
        <v>0</v>
      </c>
      <c r="M202" s="1">
        <f t="shared" si="140"/>
        <v>3738.2</v>
      </c>
      <c r="N202" s="1">
        <v>3738.2</v>
      </c>
      <c r="O202" s="1">
        <v>0</v>
      </c>
      <c r="P202" s="1">
        <v>0</v>
      </c>
      <c r="Q202" s="1">
        <f t="shared" si="110"/>
        <v>3738.2</v>
      </c>
      <c r="R202" s="1">
        <v>3738.2</v>
      </c>
      <c r="S202" s="1">
        <v>0</v>
      </c>
      <c r="T202" s="1">
        <v>0</v>
      </c>
    </row>
    <row r="203" spans="1:20" ht="30" x14ac:dyDescent="0.25">
      <c r="A203" s="44"/>
      <c r="B203" s="33"/>
      <c r="C203" s="40" t="s">
        <v>222</v>
      </c>
      <c r="D203" s="36" t="s">
        <v>223</v>
      </c>
      <c r="E203" s="1">
        <f t="shared" si="138"/>
        <v>207.3</v>
      </c>
      <c r="F203" s="1">
        <v>207.3</v>
      </c>
      <c r="G203" s="1">
        <v>0</v>
      </c>
      <c r="H203" s="1">
        <v>0</v>
      </c>
      <c r="I203" s="1">
        <f t="shared" si="139"/>
        <v>207.3</v>
      </c>
      <c r="J203" s="1">
        <v>207.3</v>
      </c>
      <c r="K203" s="1">
        <v>0</v>
      </c>
      <c r="L203" s="1">
        <v>0</v>
      </c>
      <c r="M203" s="1">
        <f t="shared" si="140"/>
        <v>207.3</v>
      </c>
      <c r="N203" s="1">
        <v>207.3</v>
      </c>
      <c r="O203" s="1">
        <v>0</v>
      </c>
      <c r="P203" s="1">
        <v>0</v>
      </c>
      <c r="Q203" s="1">
        <f t="shared" si="110"/>
        <v>207.3</v>
      </c>
      <c r="R203" s="1">
        <v>207.3</v>
      </c>
      <c r="S203" s="1">
        <v>0</v>
      </c>
      <c r="T203" s="1">
        <v>0</v>
      </c>
    </row>
    <row r="204" spans="1:20" ht="45" x14ac:dyDescent="0.25">
      <c r="A204" s="44"/>
      <c r="B204" s="33"/>
      <c r="C204" s="40" t="s">
        <v>224</v>
      </c>
      <c r="D204" s="36" t="s">
        <v>225</v>
      </c>
      <c r="E204" s="1">
        <f t="shared" si="138"/>
        <v>2418</v>
      </c>
      <c r="F204" s="1">
        <v>2418</v>
      </c>
      <c r="G204" s="1">
        <v>0</v>
      </c>
      <c r="H204" s="1">
        <v>0</v>
      </c>
      <c r="I204" s="1">
        <f t="shared" si="139"/>
        <v>2418</v>
      </c>
      <c r="J204" s="1">
        <v>2418</v>
      </c>
      <c r="K204" s="1">
        <v>0</v>
      </c>
      <c r="L204" s="1">
        <v>0</v>
      </c>
      <c r="M204" s="1">
        <f t="shared" si="140"/>
        <v>2418</v>
      </c>
      <c r="N204" s="1">
        <v>2418</v>
      </c>
      <c r="O204" s="1">
        <v>0</v>
      </c>
      <c r="P204" s="1">
        <v>0</v>
      </c>
      <c r="Q204" s="1">
        <f t="shared" si="110"/>
        <v>2418</v>
      </c>
      <c r="R204" s="1">
        <v>2418</v>
      </c>
      <c r="S204" s="1">
        <v>0</v>
      </c>
      <c r="T204" s="1">
        <v>0</v>
      </c>
    </row>
    <row r="205" spans="1:20" ht="31.5" x14ac:dyDescent="0.25">
      <c r="A205" s="44"/>
      <c r="B205" s="15" t="s">
        <v>55</v>
      </c>
      <c r="C205" s="16"/>
      <c r="D205" s="17" t="s">
        <v>54</v>
      </c>
      <c r="E205" s="18">
        <f t="shared" si="138"/>
        <v>28749.249999999996</v>
      </c>
      <c r="F205" s="18">
        <f>SUM(F209:F210)</f>
        <v>28749.249999999996</v>
      </c>
      <c r="G205" s="18">
        <f>SUM(G209:G210)</f>
        <v>0</v>
      </c>
      <c r="H205" s="18">
        <f>SUM(H209:H210)</f>
        <v>0</v>
      </c>
      <c r="I205" s="18">
        <f t="shared" si="139"/>
        <v>33060.88749999999</v>
      </c>
      <c r="J205" s="18">
        <f>SUM(J209:J210)</f>
        <v>33060.88749999999</v>
      </c>
      <c r="K205" s="18">
        <f>SUM(K209:K210)</f>
        <v>0</v>
      </c>
      <c r="L205" s="18">
        <f>SUM(L209:L210)</f>
        <v>0</v>
      </c>
      <c r="M205" s="18">
        <f t="shared" si="140"/>
        <v>38019.270624999983</v>
      </c>
      <c r="N205" s="18">
        <f>SUM(N209:N210)</f>
        <v>38019.270624999983</v>
      </c>
      <c r="O205" s="18">
        <f>SUM(O209:O210)</f>
        <v>0</v>
      </c>
      <c r="P205" s="18">
        <f>SUM(P209:P210)</f>
        <v>0</v>
      </c>
      <c r="Q205" s="18">
        <f t="shared" ref="Q205:Q220" si="160">SUM(R205:T205)</f>
        <v>43721.411218749978</v>
      </c>
      <c r="R205" s="18">
        <f>SUM(R209:R210)</f>
        <v>43721.411218749978</v>
      </c>
      <c r="S205" s="18">
        <f>SUM(S209:S210)</f>
        <v>0</v>
      </c>
      <c r="T205" s="18">
        <f>SUM(T209:T210)</f>
        <v>0</v>
      </c>
    </row>
    <row r="206" spans="1:20" ht="18" x14ac:dyDescent="0.25">
      <c r="B206" s="9"/>
      <c r="C206" s="10"/>
      <c r="D206" s="11" t="s">
        <v>61</v>
      </c>
      <c r="E206" s="12">
        <f t="shared" si="138"/>
        <v>0</v>
      </c>
      <c r="F206" s="12">
        <f t="shared" ref="F206:H206" si="161">SUM(F207:F208)</f>
        <v>0</v>
      </c>
      <c r="G206" s="12">
        <f t="shared" si="161"/>
        <v>0</v>
      </c>
      <c r="H206" s="12">
        <f t="shared" si="161"/>
        <v>0</v>
      </c>
      <c r="I206" s="12">
        <f t="shared" si="139"/>
        <v>0</v>
      </c>
      <c r="J206" s="12">
        <f t="shared" ref="J206:L206" si="162">SUM(J207:J208)</f>
        <v>0</v>
      </c>
      <c r="K206" s="12">
        <f t="shared" si="162"/>
        <v>0</v>
      </c>
      <c r="L206" s="12">
        <f t="shared" si="162"/>
        <v>0</v>
      </c>
      <c r="M206" s="12">
        <f t="shared" si="140"/>
        <v>0</v>
      </c>
      <c r="N206" s="12">
        <f t="shared" ref="N206:P206" si="163">SUM(N207:N208)</f>
        <v>0</v>
      </c>
      <c r="O206" s="12">
        <f t="shared" si="163"/>
        <v>0</v>
      </c>
      <c r="P206" s="12">
        <f t="shared" si="163"/>
        <v>0</v>
      </c>
      <c r="Q206" s="12">
        <f t="shared" si="160"/>
        <v>0</v>
      </c>
      <c r="R206" s="12">
        <f t="shared" ref="R206:T206" si="164">SUM(R207:R208)</f>
        <v>0</v>
      </c>
      <c r="S206" s="12">
        <f t="shared" si="164"/>
        <v>0</v>
      </c>
      <c r="T206" s="12">
        <f t="shared" si="164"/>
        <v>0</v>
      </c>
    </row>
    <row r="207" spans="1:20" ht="18" x14ac:dyDescent="0.25">
      <c r="B207" s="9"/>
      <c r="C207" s="10"/>
      <c r="D207" s="11" t="s">
        <v>242</v>
      </c>
      <c r="E207" s="12">
        <f t="shared" si="138"/>
        <v>0</v>
      </c>
      <c r="F207" s="12">
        <v>0</v>
      </c>
      <c r="G207" s="12">
        <v>0</v>
      </c>
      <c r="H207" s="12">
        <v>0</v>
      </c>
      <c r="I207" s="12">
        <f t="shared" si="139"/>
        <v>0</v>
      </c>
      <c r="J207" s="12">
        <v>0</v>
      </c>
      <c r="K207" s="12">
        <v>0</v>
      </c>
      <c r="L207" s="12">
        <v>0</v>
      </c>
      <c r="M207" s="12">
        <f t="shared" si="140"/>
        <v>0</v>
      </c>
      <c r="N207" s="12">
        <v>0</v>
      </c>
      <c r="O207" s="12">
        <v>0</v>
      </c>
      <c r="P207" s="12">
        <v>0</v>
      </c>
      <c r="Q207" s="12">
        <f t="shared" si="160"/>
        <v>0</v>
      </c>
      <c r="R207" s="12">
        <v>0</v>
      </c>
      <c r="S207" s="12">
        <v>0</v>
      </c>
      <c r="T207" s="12">
        <v>0</v>
      </c>
    </row>
    <row r="208" spans="1:20" ht="18" x14ac:dyDescent="0.25">
      <c r="B208" s="9"/>
      <c r="C208" s="10"/>
      <c r="D208" s="11" t="s">
        <v>65</v>
      </c>
      <c r="E208" s="12">
        <f t="shared" si="138"/>
        <v>0</v>
      </c>
      <c r="F208" s="12">
        <v>0</v>
      </c>
      <c r="G208" s="12">
        <v>0</v>
      </c>
      <c r="H208" s="12">
        <v>0</v>
      </c>
      <c r="I208" s="12">
        <f t="shared" si="139"/>
        <v>0</v>
      </c>
      <c r="J208" s="12">
        <v>0</v>
      </c>
      <c r="K208" s="12">
        <v>0</v>
      </c>
      <c r="L208" s="12">
        <v>0</v>
      </c>
      <c r="M208" s="12">
        <f t="shared" si="140"/>
        <v>0</v>
      </c>
      <c r="N208" s="12">
        <v>0</v>
      </c>
      <c r="O208" s="12">
        <v>0</v>
      </c>
      <c r="P208" s="12">
        <v>0</v>
      </c>
      <c r="Q208" s="12">
        <f t="shared" si="160"/>
        <v>0</v>
      </c>
      <c r="R208" s="12">
        <v>0</v>
      </c>
      <c r="S208" s="12">
        <v>0</v>
      </c>
      <c r="T208" s="12">
        <v>0</v>
      </c>
    </row>
    <row r="209" spans="1:20" ht="75" x14ac:dyDescent="0.25">
      <c r="A209" s="44"/>
      <c r="B209" s="33"/>
      <c r="C209" s="40" t="s">
        <v>226</v>
      </c>
      <c r="D209" s="36" t="s">
        <v>227</v>
      </c>
      <c r="E209" s="1">
        <f t="shared" si="138"/>
        <v>28744.249999999996</v>
      </c>
      <c r="F209" s="1">
        <f>24995*1.15</f>
        <v>28744.249999999996</v>
      </c>
      <c r="G209" s="1">
        <v>0</v>
      </c>
      <c r="H209" s="1">
        <v>0</v>
      </c>
      <c r="I209" s="1">
        <f t="shared" si="139"/>
        <v>33055.88749999999</v>
      </c>
      <c r="J209" s="1">
        <f>F209*1.15</f>
        <v>33055.88749999999</v>
      </c>
      <c r="K209" s="1">
        <v>0</v>
      </c>
      <c r="L209" s="1">
        <v>0</v>
      </c>
      <c r="M209" s="1">
        <f t="shared" si="140"/>
        <v>38014.270624999983</v>
      </c>
      <c r="N209" s="1">
        <f>J209*1.15</f>
        <v>38014.270624999983</v>
      </c>
      <c r="O209" s="1">
        <v>0</v>
      </c>
      <c r="P209" s="1">
        <v>0</v>
      </c>
      <c r="Q209" s="1">
        <f t="shared" si="160"/>
        <v>43716.411218749978</v>
      </c>
      <c r="R209" s="1">
        <f>N209*1.15</f>
        <v>43716.411218749978</v>
      </c>
      <c r="S209" s="1">
        <v>0</v>
      </c>
      <c r="T209" s="1">
        <v>0</v>
      </c>
    </row>
    <row r="210" spans="1:20" ht="30" x14ac:dyDescent="0.25">
      <c r="A210" s="44"/>
      <c r="B210" s="33"/>
      <c r="C210" s="40" t="s">
        <v>228</v>
      </c>
      <c r="D210" s="36" t="s">
        <v>229</v>
      </c>
      <c r="E210" s="1">
        <f t="shared" si="138"/>
        <v>5</v>
      </c>
      <c r="F210" s="1">
        <v>5</v>
      </c>
      <c r="G210" s="1">
        <v>0</v>
      </c>
      <c r="H210" s="1">
        <v>0</v>
      </c>
      <c r="I210" s="1">
        <f t="shared" si="139"/>
        <v>5</v>
      </c>
      <c r="J210" s="1">
        <v>5</v>
      </c>
      <c r="K210" s="1">
        <v>0</v>
      </c>
      <c r="L210" s="1">
        <v>0</v>
      </c>
      <c r="M210" s="1">
        <f t="shared" si="140"/>
        <v>5</v>
      </c>
      <c r="N210" s="1">
        <v>5</v>
      </c>
      <c r="O210" s="1">
        <v>0</v>
      </c>
      <c r="P210" s="1">
        <v>0</v>
      </c>
      <c r="Q210" s="1">
        <f t="shared" si="160"/>
        <v>5</v>
      </c>
      <c r="R210" s="1">
        <v>5</v>
      </c>
      <c r="S210" s="1">
        <v>0</v>
      </c>
      <c r="T210" s="1">
        <v>0</v>
      </c>
    </row>
    <row r="211" spans="1:20" ht="36" x14ac:dyDescent="0.25">
      <c r="A211" s="44"/>
      <c r="B211" s="15" t="s">
        <v>57</v>
      </c>
      <c r="C211" s="16"/>
      <c r="D211" s="17" t="s">
        <v>56</v>
      </c>
      <c r="E211" s="18">
        <f t="shared" si="138"/>
        <v>1000</v>
      </c>
      <c r="F211" s="18">
        <f>SUM(F215:F216)</f>
        <v>1000</v>
      </c>
      <c r="G211" s="18">
        <f t="shared" ref="G211:H211" si="165">SUM(G215:G216)</f>
        <v>0</v>
      </c>
      <c r="H211" s="18">
        <f t="shared" si="165"/>
        <v>0</v>
      </c>
      <c r="I211" s="18">
        <f t="shared" si="139"/>
        <v>1000</v>
      </c>
      <c r="J211" s="18">
        <f>SUM(J215:J216)</f>
        <v>1000</v>
      </c>
      <c r="K211" s="18">
        <f t="shared" ref="K211:L211" si="166">SUM(K215:K216)</f>
        <v>0</v>
      </c>
      <c r="L211" s="18">
        <f t="shared" si="166"/>
        <v>0</v>
      </c>
      <c r="M211" s="18">
        <f t="shared" si="140"/>
        <v>1000</v>
      </c>
      <c r="N211" s="18">
        <f>SUM(N215:N216)</f>
        <v>1000</v>
      </c>
      <c r="O211" s="18">
        <f t="shared" ref="O211:P211" si="167">SUM(O215:O216)</f>
        <v>0</v>
      </c>
      <c r="P211" s="18">
        <f t="shared" si="167"/>
        <v>0</v>
      </c>
      <c r="Q211" s="18">
        <f t="shared" si="160"/>
        <v>1000</v>
      </c>
      <c r="R211" s="18">
        <f>SUM(R215:R216)</f>
        <v>1000</v>
      </c>
      <c r="S211" s="18">
        <f t="shared" ref="S211:T211" si="168">SUM(S215:S216)</f>
        <v>0</v>
      </c>
      <c r="T211" s="18">
        <f t="shared" si="168"/>
        <v>0</v>
      </c>
    </row>
    <row r="212" spans="1:20" ht="18" x14ac:dyDescent="0.25">
      <c r="B212" s="9"/>
      <c r="C212" s="10"/>
      <c r="D212" s="11" t="s">
        <v>61</v>
      </c>
      <c r="E212" s="12">
        <f t="shared" si="138"/>
        <v>0</v>
      </c>
      <c r="F212" s="12">
        <f t="shared" ref="F212:H212" si="169">SUM(F213:F214)</f>
        <v>0</v>
      </c>
      <c r="G212" s="12">
        <f t="shared" si="169"/>
        <v>0</v>
      </c>
      <c r="H212" s="12">
        <f t="shared" si="169"/>
        <v>0</v>
      </c>
      <c r="I212" s="12">
        <f t="shared" si="139"/>
        <v>0</v>
      </c>
      <c r="J212" s="12">
        <f t="shared" ref="J212:L212" si="170">SUM(J213:J214)</f>
        <v>0</v>
      </c>
      <c r="K212" s="12">
        <f t="shared" si="170"/>
        <v>0</v>
      </c>
      <c r="L212" s="12">
        <f t="shared" si="170"/>
        <v>0</v>
      </c>
      <c r="M212" s="12">
        <f t="shared" si="140"/>
        <v>0</v>
      </c>
      <c r="N212" s="12">
        <f t="shared" ref="N212:P212" si="171">SUM(N213:N214)</f>
        <v>0</v>
      </c>
      <c r="O212" s="12">
        <f t="shared" si="171"/>
        <v>0</v>
      </c>
      <c r="P212" s="12">
        <f t="shared" si="171"/>
        <v>0</v>
      </c>
      <c r="Q212" s="12">
        <f t="shared" si="160"/>
        <v>0</v>
      </c>
      <c r="R212" s="12">
        <f t="shared" ref="R212:T212" si="172">SUM(R213:R214)</f>
        <v>0</v>
      </c>
      <c r="S212" s="12">
        <f t="shared" si="172"/>
        <v>0</v>
      </c>
      <c r="T212" s="12">
        <f t="shared" si="172"/>
        <v>0</v>
      </c>
    </row>
    <row r="213" spans="1:20" ht="18" x14ac:dyDescent="0.25">
      <c r="B213" s="9"/>
      <c r="C213" s="10"/>
      <c r="D213" s="11" t="s">
        <v>242</v>
      </c>
      <c r="E213" s="12">
        <f t="shared" si="138"/>
        <v>0</v>
      </c>
      <c r="F213" s="12">
        <v>0</v>
      </c>
      <c r="G213" s="12">
        <v>0</v>
      </c>
      <c r="H213" s="12">
        <v>0</v>
      </c>
      <c r="I213" s="12">
        <f t="shared" si="139"/>
        <v>0</v>
      </c>
      <c r="J213" s="12">
        <v>0</v>
      </c>
      <c r="K213" s="12">
        <v>0</v>
      </c>
      <c r="L213" s="12">
        <v>0</v>
      </c>
      <c r="M213" s="12">
        <f t="shared" si="140"/>
        <v>0</v>
      </c>
      <c r="N213" s="12">
        <v>0</v>
      </c>
      <c r="O213" s="12">
        <v>0</v>
      </c>
      <c r="P213" s="12">
        <v>0</v>
      </c>
      <c r="Q213" s="12">
        <f t="shared" si="160"/>
        <v>0</v>
      </c>
      <c r="R213" s="12">
        <v>0</v>
      </c>
      <c r="S213" s="12">
        <v>0</v>
      </c>
      <c r="T213" s="12">
        <v>0</v>
      </c>
    </row>
    <row r="214" spans="1:20" ht="18" x14ac:dyDescent="0.25">
      <c r="B214" s="9"/>
      <c r="C214" s="10"/>
      <c r="D214" s="11" t="s">
        <v>65</v>
      </c>
      <c r="E214" s="12">
        <f t="shared" si="138"/>
        <v>0</v>
      </c>
      <c r="F214" s="12">
        <v>0</v>
      </c>
      <c r="G214" s="12">
        <v>0</v>
      </c>
      <c r="H214" s="12">
        <v>0</v>
      </c>
      <c r="I214" s="12">
        <f t="shared" si="139"/>
        <v>0</v>
      </c>
      <c r="J214" s="12">
        <v>0</v>
      </c>
      <c r="K214" s="12">
        <v>0</v>
      </c>
      <c r="L214" s="12">
        <v>0</v>
      </c>
      <c r="M214" s="12">
        <f t="shared" si="140"/>
        <v>0</v>
      </c>
      <c r="N214" s="12">
        <v>0</v>
      </c>
      <c r="O214" s="12">
        <v>0</v>
      </c>
      <c r="P214" s="12">
        <v>0</v>
      </c>
      <c r="Q214" s="12">
        <f t="shared" si="160"/>
        <v>0</v>
      </c>
      <c r="R214" s="12">
        <v>0</v>
      </c>
      <c r="S214" s="12">
        <v>0</v>
      </c>
      <c r="T214" s="12">
        <v>0</v>
      </c>
    </row>
    <row r="215" spans="1:20" ht="30" x14ac:dyDescent="0.25">
      <c r="A215" s="44"/>
      <c r="B215" s="33"/>
      <c r="C215" s="40" t="s">
        <v>230</v>
      </c>
      <c r="D215" s="36" t="s">
        <v>231</v>
      </c>
      <c r="E215" s="1">
        <f t="shared" si="138"/>
        <v>800</v>
      </c>
      <c r="F215" s="1">
        <v>800</v>
      </c>
      <c r="G215" s="1">
        <v>0</v>
      </c>
      <c r="H215" s="1">
        <v>0</v>
      </c>
      <c r="I215" s="1">
        <f t="shared" si="139"/>
        <v>800</v>
      </c>
      <c r="J215" s="1">
        <v>800</v>
      </c>
      <c r="K215" s="1">
        <v>0</v>
      </c>
      <c r="L215" s="1">
        <v>0</v>
      </c>
      <c r="M215" s="1">
        <f t="shared" si="140"/>
        <v>800</v>
      </c>
      <c r="N215" s="1">
        <v>800</v>
      </c>
      <c r="O215" s="1">
        <v>0</v>
      </c>
      <c r="P215" s="1">
        <v>0</v>
      </c>
      <c r="Q215" s="1">
        <f t="shared" si="160"/>
        <v>800</v>
      </c>
      <c r="R215" s="1">
        <v>800</v>
      </c>
      <c r="S215" s="1">
        <v>0</v>
      </c>
      <c r="T215" s="1">
        <v>0</v>
      </c>
    </row>
    <row r="216" spans="1:20" ht="30" x14ac:dyDescent="0.25">
      <c r="A216" s="44"/>
      <c r="B216" s="33"/>
      <c r="C216" s="40" t="s">
        <v>232</v>
      </c>
      <c r="D216" s="36" t="s">
        <v>233</v>
      </c>
      <c r="E216" s="1">
        <f t="shared" si="138"/>
        <v>200</v>
      </c>
      <c r="F216" s="1">
        <v>200</v>
      </c>
      <c r="G216" s="1">
        <v>0</v>
      </c>
      <c r="H216" s="1">
        <v>0</v>
      </c>
      <c r="I216" s="1">
        <f t="shared" si="139"/>
        <v>200</v>
      </c>
      <c r="J216" s="1">
        <v>200</v>
      </c>
      <c r="K216" s="1">
        <v>0</v>
      </c>
      <c r="L216" s="1">
        <v>0</v>
      </c>
      <c r="M216" s="1">
        <f t="shared" si="140"/>
        <v>200</v>
      </c>
      <c r="N216" s="1">
        <v>200</v>
      </c>
      <c r="O216" s="1">
        <v>0</v>
      </c>
      <c r="P216" s="1">
        <v>0</v>
      </c>
      <c r="Q216" s="1">
        <f t="shared" si="160"/>
        <v>200</v>
      </c>
      <c r="R216" s="1">
        <v>200</v>
      </c>
      <c r="S216" s="1">
        <v>0</v>
      </c>
      <c r="T216" s="1">
        <v>0</v>
      </c>
    </row>
    <row r="217" spans="1:20" ht="36" x14ac:dyDescent="0.25">
      <c r="A217" s="44"/>
      <c r="B217" s="15" t="s">
        <v>241</v>
      </c>
      <c r="C217" s="16"/>
      <c r="D217" s="17" t="s">
        <v>275</v>
      </c>
      <c r="E217" s="18">
        <f>SUM(F217:H217)</f>
        <v>11770</v>
      </c>
      <c r="F217" s="18">
        <f>SUM(F221:F225)</f>
        <v>11770</v>
      </c>
      <c r="G217" s="18">
        <v>0</v>
      </c>
      <c r="H217" s="18">
        <v>0</v>
      </c>
      <c r="I217" s="18">
        <f t="shared" si="139"/>
        <v>12832.000000000002</v>
      </c>
      <c r="J217" s="18">
        <f>SUM(J221:J225)</f>
        <v>12832.000000000002</v>
      </c>
      <c r="K217" s="18">
        <v>0</v>
      </c>
      <c r="L217" s="18">
        <v>0</v>
      </c>
      <c r="M217" s="18">
        <f t="shared" si="140"/>
        <v>14000.200000000003</v>
      </c>
      <c r="N217" s="18">
        <f>SUM(N221:N225)</f>
        <v>14000.200000000003</v>
      </c>
      <c r="O217" s="18">
        <v>0</v>
      </c>
      <c r="P217" s="18">
        <v>0</v>
      </c>
      <c r="Q217" s="18">
        <f t="shared" si="160"/>
        <v>15285.220000000003</v>
      </c>
      <c r="R217" s="18">
        <f>SUM(R221:R225)</f>
        <v>15285.220000000003</v>
      </c>
      <c r="S217" s="18">
        <v>0</v>
      </c>
      <c r="T217" s="18">
        <v>0</v>
      </c>
    </row>
    <row r="218" spans="1:20" ht="18" x14ac:dyDescent="0.25">
      <c r="B218" s="9"/>
      <c r="C218" s="10"/>
      <c r="D218" s="11" t="s">
        <v>61</v>
      </c>
      <c r="E218" s="12">
        <f t="shared" si="138"/>
        <v>5</v>
      </c>
      <c r="F218" s="12">
        <f t="shared" ref="F218:H218" si="173">SUM(F219:F220)</f>
        <v>5</v>
      </c>
      <c r="G218" s="12">
        <f t="shared" si="173"/>
        <v>0</v>
      </c>
      <c r="H218" s="12">
        <f t="shared" si="173"/>
        <v>0</v>
      </c>
      <c r="I218" s="12">
        <f t="shared" si="139"/>
        <v>5</v>
      </c>
      <c r="J218" s="12">
        <f t="shared" ref="J218:L218" si="174">SUM(J219:J220)</f>
        <v>5</v>
      </c>
      <c r="K218" s="12">
        <f t="shared" si="174"/>
        <v>0</v>
      </c>
      <c r="L218" s="12">
        <f t="shared" si="174"/>
        <v>0</v>
      </c>
      <c r="M218" s="12">
        <f t="shared" si="140"/>
        <v>5</v>
      </c>
      <c r="N218" s="12">
        <f t="shared" ref="N218:P218" si="175">SUM(N219:N220)</f>
        <v>5</v>
      </c>
      <c r="O218" s="12">
        <f t="shared" si="175"/>
        <v>0</v>
      </c>
      <c r="P218" s="12">
        <f t="shared" si="175"/>
        <v>0</v>
      </c>
      <c r="Q218" s="12">
        <f t="shared" si="160"/>
        <v>5</v>
      </c>
      <c r="R218" s="12">
        <f t="shared" ref="R218:T218" si="176">SUM(R219:R220)</f>
        <v>5</v>
      </c>
      <c r="S218" s="12">
        <f t="shared" si="176"/>
        <v>0</v>
      </c>
      <c r="T218" s="12">
        <f t="shared" si="176"/>
        <v>0</v>
      </c>
    </row>
    <row r="219" spans="1:20" ht="18" x14ac:dyDescent="0.25">
      <c r="B219" s="9"/>
      <c r="C219" s="10"/>
      <c r="D219" s="11" t="s">
        <v>242</v>
      </c>
      <c r="E219" s="12">
        <f t="shared" si="138"/>
        <v>0</v>
      </c>
      <c r="F219" s="12">
        <v>0</v>
      </c>
      <c r="G219" s="12">
        <v>0</v>
      </c>
      <c r="H219" s="12">
        <v>0</v>
      </c>
      <c r="I219" s="12">
        <f t="shared" si="139"/>
        <v>0</v>
      </c>
      <c r="J219" s="12">
        <v>0</v>
      </c>
      <c r="K219" s="12">
        <v>0</v>
      </c>
      <c r="L219" s="12">
        <v>0</v>
      </c>
      <c r="M219" s="12">
        <f t="shared" si="140"/>
        <v>0</v>
      </c>
      <c r="N219" s="12">
        <v>0</v>
      </c>
      <c r="O219" s="12">
        <v>0</v>
      </c>
      <c r="P219" s="12">
        <v>0</v>
      </c>
      <c r="Q219" s="12">
        <f t="shared" si="160"/>
        <v>0</v>
      </c>
      <c r="R219" s="12">
        <v>0</v>
      </c>
      <c r="S219" s="12">
        <v>0</v>
      </c>
      <c r="T219" s="12">
        <v>0</v>
      </c>
    </row>
    <row r="220" spans="1:20" ht="18" x14ac:dyDescent="0.25">
      <c r="B220" s="9"/>
      <c r="C220" s="10"/>
      <c r="D220" s="11" t="s">
        <v>65</v>
      </c>
      <c r="E220" s="12">
        <f t="shared" si="138"/>
        <v>5</v>
      </c>
      <c r="F220" s="12">
        <v>5</v>
      </c>
      <c r="G220" s="12">
        <v>0</v>
      </c>
      <c r="H220" s="12">
        <v>0</v>
      </c>
      <c r="I220" s="12">
        <f t="shared" si="139"/>
        <v>5</v>
      </c>
      <c r="J220" s="12">
        <v>5</v>
      </c>
      <c r="K220" s="12">
        <v>0</v>
      </c>
      <c r="L220" s="12">
        <v>0</v>
      </c>
      <c r="M220" s="12">
        <f t="shared" si="140"/>
        <v>5</v>
      </c>
      <c r="N220" s="12">
        <v>5</v>
      </c>
      <c r="O220" s="12">
        <v>0</v>
      </c>
      <c r="P220" s="12">
        <v>0</v>
      </c>
      <c r="Q220" s="12">
        <f t="shared" si="160"/>
        <v>5</v>
      </c>
      <c r="R220" s="12">
        <v>5</v>
      </c>
      <c r="S220" s="12">
        <v>0</v>
      </c>
      <c r="T220" s="12">
        <v>0</v>
      </c>
    </row>
    <row r="221" spans="1:20" ht="30" x14ac:dyDescent="0.25">
      <c r="B221" s="9"/>
      <c r="C221" s="10" t="s">
        <v>265</v>
      </c>
      <c r="D221" s="36" t="s">
        <v>269</v>
      </c>
      <c r="E221" s="12">
        <f>SUM(F221:H221)</f>
        <v>6732</v>
      </c>
      <c r="F221" s="12">
        <f>5610*1.2</f>
        <v>6732</v>
      </c>
      <c r="G221" s="12">
        <v>0</v>
      </c>
      <c r="H221" s="12">
        <v>0</v>
      </c>
      <c r="I221" s="12">
        <f>SUM(J221:L221)</f>
        <v>7405.2000000000007</v>
      </c>
      <c r="J221" s="12">
        <f>F221*1.1</f>
        <v>7405.2000000000007</v>
      </c>
      <c r="K221" s="12">
        <v>0</v>
      </c>
      <c r="L221" s="12">
        <v>0</v>
      </c>
      <c r="M221" s="12">
        <f>SUM(N221:P221)</f>
        <v>8145.7200000000012</v>
      </c>
      <c r="N221" s="12">
        <f>J221*1.1</f>
        <v>8145.7200000000012</v>
      </c>
      <c r="O221" s="12">
        <v>0</v>
      </c>
      <c r="P221" s="12">
        <v>0</v>
      </c>
      <c r="Q221" s="12">
        <f>SUM(R221:T221)</f>
        <v>8960.2920000000013</v>
      </c>
      <c r="R221" s="12">
        <f>N221*1.1</f>
        <v>8960.2920000000013</v>
      </c>
      <c r="S221" s="12">
        <v>0</v>
      </c>
      <c r="T221" s="12">
        <v>0</v>
      </c>
    </row>
    <row r="222" spans="1:20" ht="30" x14ac:dyDescent="0.25">
      <c r="B222" s="9"/>
      <c r="C222" s="10" t="s">
        <v>266</v>
      </c>
      <c r="D222" s="36" t="s">
        <v>270</v>
      </c>
      <c r="E222" s="12">
        <f t="shared" ref="E222:E225" si="177">SUM(F222:H222)</f>
        <v>1956</v>
      </c>
      <c r="F222" s="12">
        <f>1630*1.2</f>
        <v>1956</v>
      </c>
      <c r="G222" s="12">
        <v>0</v>
      </c>
      <c r="H222" s="12">
        <v>0</v>
      </c>
      <c r="I222" s="12">
        <f t="shared" ref="I222:I225" si="178">SUM(J222:L222)</f>
        <v>2151.6000000000004</v>
      </c>
      <c r="J222" s="12">
        <f t="shared" ref="J222:J224" si="179">F222*1.1</f>
        <v>2151.6000000000004</v>
      </c>
      <c r="K222" s="12">
        <v>0</v>
      </c>
      <c r="L222" s="12">
        <v>0</v>
      </c>
      <c r="M222" s="12">
        <f t="shared" ref="M222:M225" si="180">SUM(N222:P222)</f>
        <v>2366.7600000000007</v>
      </c>
      <c r="N222" s="12">
        <f t="shared" ref="N222:N224" si="181">J222*1.1</f>
        <v>2366.7600000000007</v>
      </c>
      <c r="O222" s="12">
        <v>0</v>
      </c>
      <c r="P222" s="12">
        <v>0</v>
      </c>
      <c r="Q222" s="12">
        <f t="shared" ref="Q222:Q230" si="182">SUM(R222:T222)</f>
        <v>2603.4360000000011</v>
      </c>
      <c r="R222" s="12">
        <f t="shared" ref="R222:R224" si="183">N222*1.1</f>
        <v>2603.4360000000011</v>
      </c>
      <c r="S222" s="12">
        <v>0</v>
      </c>
      <c r="T222" s="12">
        <v>0</v>
      </c>
    </row>
    <row r="223" spans="1:20" ht="30" x14ac:dyDescent="0.25">
      <c r="B223" s="9"/>
      <c r="C223" s="10" t="s">
        <v>267</v>
      </c>
      <c r="D223" s="36" t="s">
        <v>272</v>
      </c>
      <c r="E223" s="12">
        <f t="shared" si="177"/>
        <v>1812</v>
      </c>
      <c r="F223" s="12">
        <f>1510*1.2</f>
        <v>1812</v>
      </c>
      <c r="G223" s="12">
        <v>0</v>
      </c>
      <c r="H223" s="12">
        <v>0</v>
      </c>
      <c r="I223" s="12">
        <f t="shared" si="178"/>
        <v>1993.2000000000003</v>
      </c>
      <c r="J223" s="12">
        <f t="shared" si="179"/>
        <v>1993.2000000000003</v>
      </c>
      <c r="K223" s="12">
        <v>0</v>
      </c>
      <c r="L223" s="12">
        <v>0</v>
      </c>
      <c r="M223" s="12">
        <f t="shared" si="180"/>
        <v>2192.5200000000004</v>
      </c>
      <c r="N223" s="12">
        <f t="shared" si="181"/>
        <v>2192.5200000000004</v>
      </c>
      <c r="O223" s="12">
        <v>0</v>
      </c>
      <c r="P223" s="12">
        <v>0</v>
      </c>
      <c r="Q223" s="12">
        <f t="shared" si="182"/>
        <v>2411.7720000000008</v>
      </c>
      <c r="R223" s="12">
        <f t="shared" si="183"/>
        <v>2411.7720000000008</v>
      </c>
      <c r="S223" s="12">
        <v>0</v>
      </c>
      <c r="T223" s="12">
        <v>0</v>
      </c>
    </row>
    <row r="224" spans="1:20" ht="30" x14ac:dyDescent="0.25">
      <c r="B224" s="9"/>
      <c r="C224" s="10" t="s">
        <v>268</v>
      </c>
      <c r="D224" s="36" t="s">
        <v>273</v>
      </c>
      <c r="E224" s="12">
        <f t="shared" si="177"/>
        <v>120</v>
      </c>
      <c r="F224" s="12">
        <f>100*1.2</f>
        <v>120</v>
      </c>
      <c r="G224" s="12">
        <v>0</v>
      </c>
      <c r="H224" s="12">
        <v>0</v>
      </c>
      <c r="I224" s="12">
        <f t="shared" si="178"/>
        <v>132</v>
      </c>
      <c r="J224" s="12">
        <f t="shared" si="179"/>
        <v>132</v>
      </c>
      <c r="K224" s="12">
        <v>0</v>
      </c>
      <c r="L224" s="12">
        <v>0</v>
      </c>
      <c r="M224" s="12">
        <f t="shared" si="180"/>
        <v>145.20000000000002</v>
      </c>
      <c r="N224" s="12">
        <f t="shared" si="181"/>
        <v>145.20000000000002</v>
      </c>
      <c r="O224" s="12">
        <v>0</v>
      </c>
      <c r="P224" s="12">
        <v>0</v>
      </c>
      <c r="Q224" s="12">
        <f t="shared" si="182"/>
        <v>159.72000000000003</v>
      </c>
      <c r="R224" s="12">
        <f t="shared" si="183"/>
        <v>159.72000000000003</v>
      </c>
      <c r="S224" s="12">
        <v>0</v>
      </c>
      <c r="T224" s="12">
        <v>0</v>
      </c>
    </row>
    <row r="225" spans="1:20" ht="15.75" x14ac:dyDescent="0.25">
      <c r="B225" s="9"/>
      <c r="C225" s="10" t="s">
        <v>271</v>
      </c>
      <c r="D225" s="36" t="s">
        <v>274</v>
      </c>
      <c r="E225" s="12">
        <f t="shared" si="177"/>
        <v>1150</v>
      </c>
      <c r="F225" s="12">
        <v>1150</v>
      </c>
      <c r="G225" s="12">
        <v>0</v>
      </c>
      <c r="H225" s="12">
        <v>0</v>
      </c>
      <c r="I225" s="12">
        <f t="shared" si="178"/>
        <v>1150</v>
      </c>
      <c r="J225" s="12">
        <v>1150</v>
      </c>
      <c r="K225" s="12">
        <v>0</v>
      </c>
      <c r="L225" s="12">
        <v>0</v>
      </c>
      <c r="M225" s="12">
        <f t="shared" si="180"/>
        <v>1150</v>
      </c>
      <c r="N225" s="12">
        <v>1150</v>
      </c>
      <c r="O225" s="12">
        <v>0</v>
      </c>
      <c r="P225" s="12">
        <v>0</v>
      </c>
      <c r="Q225" s="12">
        <f t="shared" si="182"/>
        <v>1150</v>
      </c>
      <c r="R225" s="12">
        <v>1150</v>
      </c>
      <c r="S225" s="12">
        <v>0</v>
      </c>
      <c r="T225" s="12">
        <v>0</v>
      </c>
    </row>
    <row r="226" spans="1:20" ht="18" x14ac:dyDescent="0.25">
      <c r="A226" s="44"/>
      <c r="B226" s="15" t="s">
        <v>58</v>
      </c>
      <c r="C226" s="16"/>
      <c r="D226" s="17" t="s">
        <v>59</v>
      </c>
      <c r="E226" s="18">
        <f t="shared" si="138"/>
        <v>1000</v>
      </c>
      <c r="F226" s="18">
        <f t="shared" ref="F226:P226" si="184">F230</f>
        <v>1000</v>
      </c>
      <c r="G226" s="18">
        <f t="shared" si="184"/>
        <v>0</v>
      </c>
      <c r="H226" s="18">
        <f t="shared" si="184"/>
        <v>0</v>
      </c>
      <c r="I226" s="18">
        <f t="shared" si="139"/>
        <v>1000</v>
      </c>
      <c r="J226" s="18">
        <f t="shared" si="184"/>
        <v>1000</v>
      </c>
      <c r="K226" s="18">
        <f t="shared" si="184"/>
        <v>0</v>
      </c>
      <c r="L226" s="18">
        <f t="shared" si="184"/>
        <v>0</v>
      </c>
      <c r="M226" s="18">
        <f t="shared" si="140"/>
        <v>1000</v>
      </c>
      <c r="N226" s="18">
        <f t="shared" si="184"/>
        <v>1000</v>
      </c>
      <c r="O226" s="18">
        <f t="shared" si="184"/>
        <v>0</v>
      </c>
      <c r="P226" s="18">
        <f t="shared" si="184"/>
        <v>0</v>
      </c>
      <c r="Q226" s="18">
        <f t="shared" si="182"/>
        <v>1000</v>
      </c>
      <c r="R226" s="18">
        <f t="shared" ref="R226:T226" si="185">R230</f>
        <v>1000</v>
      </c>
      <c r="S226" s="18">
        <f t="shared" si="185"/>
        <v>0</v>
      </c>
      <c r="T226" s="18">
        <f t="shared" si="185"/>
        <v>0</v>
      </c>
    </row>
    <row r="227" spans="1:20" ht="18" x14ac:dyDescent="0.25">
      <c r="B227" s="9"/>
      <c r="C227" s="10"/>
      <c r="D227" s="11" t="s">
        <v>61</v>
      </c>
      <c r="E227" s="12">
        <f t="shared" si="138"/>
        <v>0</v>
      </c>
      <c r="F227" s="12">
        <f t="shared" ref="F227" si="186">SUM(F228:F229)</f>
        <v>0</v>
      </c>
      <c r="G227" s="12">
        <f t="shared" ref="G227:H227" si="187">SUM(G228:G229)</f>
        <v>0</v>
      </c>
      <c r="H227" s="12">
        <f t="shared" si="187"/>
        <v>0</v>
      </c>
      <c r="I227" s="12">
        <f t="shared" si="139"/>
        <v>0</v>
      </c>
      <c r="J227" s="12">
        <f t="shared" ref="J227:L227" si="188">SUM(J228:J229)</f>
        <v>0</v>
      </c>
      <c r="K227" s="12">
        <f t="shared" si="188"/>
        <v>0</v>
      </c>
      <c r="L227" s="12">
        <f t="shared" si="188"/>
        <v>0</v>
      </c>
      <c r="M227" s="12">
        <f t="shared" si="140"/>
        <v>0</v>
      </c>
      <c r="N227" s="12">
        <f t="shared" ref="N227:P227" si="189">SUM(N228:N229)</f>
        <v>0</v>
      </c>
      <c r="O227" s="12">
        <f t="shared" si="189"/>
        <v>0</v>
      </c>
      <c r="P227" s="12">
        <f t="shared" si="189"/>
        <v>0</v>
      </c>
      <c r="Q227" s="12">
        <f t="shared" si="182"/>
        <v>0</v>
      </c>
      <c r="R227" s="12">
        <f t="shared" ref="R227:T227" si="190">SUM(R228:R229)</f>
        <v>0</v>
      </c>
      <c r="S227" s="12">
        <f t="shared" si="190"/>
        <v>0</v>
      </c>
      <c r="T227" s="12">
        <f t="shared" si="190"/>
        <v>0</v>
      </c>
    </row>
    <row r="228" spans="1:20" ht="18" x14ac:dyDescent="0.25">
      <c r="B228" s="9"/>
      <c r="C228" s="10"/>
      <c r="D228" s="11" t="s">
        <v>242</v>
      </c>
      <c r="E228" s="12">
        <f t="shared" si="138"/>
        <v>0</v>
      </c>
      <c r="F228" s="12">
        <v>0</v>
      </c>
      <c r="G228" s="12">
        <v>0</v>
      </c>
      <c r="H228" s="12">
        <v>0</v>
      </c>
      <c r="I228" s="12">
        <f t="shared" si="139"/>
        <v>0</v>
      </c>
      <c r="J228" s="12">
        <v>0</v>
      </c>
      <c r="K228" s="12">
        <v>0</v>
      </c>
      <c r="L228" s="12">
        <v>0</v>
      </c>
      <c r="M228" s="12">
        <f t="shared" si="140"/>
        <v>0</v>
      </c>
      <c r="N228" s="12">
        <v>0</v>
      </c>
      <c r="O228" s="12">
        <v>0</v>
      </c>
      <c r="P228" s="12">
        <v>0</v>
      </c>
      <c r="Q228" s="12">
        <f t="shared" si="182"/>
        <v>0</v>
      </c>
      <c r="R228" s="12">
        <v>0</v>
      </c>
      <c r="S228" s="12">
        <v>0</v>
      </c>
      <c r="T228" s="12">
        <v>0</v>
      </c>
    </row>
    <row r="229" spans="1:20" ht="18" x14ac:dyDescent="0.25">
      <c r="B229" s="9"/>
      <c r="C229" s="10"/>
      <c r="D229" s="11" t="s">
        <v>65</v>
      </c>
      <c r="E229" s="12">
        <f t="shared" si="138"/>
        <v>0</v>
      </c>
      <c r="F229" s="12">
        <v>0</v>
      </c>
      <c r="G229" s="12">
        <v>0</v>
      </c>
      <c r="H229" s="12">
        <v>0</v>
      </c>
      <c r="I229" s="12">
        <f t="shared" si="139"/>
        <v>0</v>
      </c>
      <c r="J229" s="12">
        <v>0</v>
      </c>
      <c r="K229" s="12">
        <v>0</v>
      </c>
      <c r="L229" s="12">
        <v>0</v>
      </c>
      <c r="M229" s="12">
        <f t="shared" si="140"/>
        <v>0</v>
      </c>
      <c r="N229" s="12">
        <v>0</v>
      </c>
      <c r="O229" s="12">
        <v>0</v>
      </c>
      <c r="P229" s="12">
        <v>0</v>
      </c>
      <c r="Q229" s="12">
        <f t="shared" si="182"/>
        <v>0</v>
      </c>
      <c r="R229" s="12">
        <v>0</v>
      </c>
      <c r="S229" s="12">
        <v>0</v>
      </c>
      <c r="T229" s="12">
        <v>0</v>
      </c>
    </row>
    <row r="230" spans="1:20" ht="75" x14ac:dyDescent="0.25">
      <c r="B230" s="33"/>
      <c r="C230" s="40" t="s">
        <v>234</v>
      </c>
      <c r="D230" s="36" t="s">
        <v>276</v>
      </c>
      <c r="E230" s="1">
        <f t="shared" si="138"/>
        <v>1000</v>
      </c>
      <c r="F230" s="1">
        <v>1000</v>
      </c>
      <c r="G230" s="1">
        <v>0</v>
      </c>
      <c r="H230" s="1">
        <v>0</v>
      </c>
      <c r="I230" s="1">
        <f t="shared" si="139"/>
        <v>1000</v>
      </c>
      <c r="J230" s="1">
        <v>1000</v>
      </c>
      <c r="K230" s="1">
        <v>0</v>
      </c>
      <c r="L230" s="1">
        <v>0</v>
      </c>
      <c r="M230" s="1">
        <f t="shared" si="140"/>
        <v>1000</v>
      </c>
      <c r="N230" s="1">
        <v>1000</v>
      </c>
      <c r="O230" s="1">
        <v>0</v>
      </c>
      <c r="P230" s="1">
        <v>0</v>
      </c>
      <c r="Q230" s="1">
        <f t="shared" si="182"/>
        <v>1000</v>
      </c>
      <c r="R230" s="1">
        <v>1000</v>
      </c>
      <c r="S230" s="1">
        <v>0</v>
      </c>
      <c r="T230" s="1">
        <v>0</v>
      </c>
    </row>
    <row r="232" spans="1:20" ht="18" x14ac:dyDescent="0.25">
      <c r="B232" s="56" t="s">
        <v>299</v>
      </c>
      <c r="C232" s="56"/>
      <c r="D232" s="56"/>
      <c r="E232" s="56"/>
      <c r="F232" s="56"/>
      <c r="G232" s="56"/>
      <c r="H232" s="56"/>
      <c r="I232" s="56"/>
      <c r="J232" s="56"/>
      <c r="K232" s="56"/>
      <c r="L232" s="56"/>
      <c r="M232" s="56"/>
      <c r="N232" s="56"/>
      <c r="O232" s="56"/>
      <c r="P232" s="56"/>
      <c r="Q232" s="56"/>
      <c r="R232" s="56"/>
      <c r="S232" s="56"/>
      <c r="T232" s="56"/>
    </row>
    <row r="233" spans="1:20" ht="18" x14ac:dyDescent="0.25">
      <c r="B233" s="56"/>
      <c r="C233" s="56"/>
      <c r="D233" s="56"/>
      <c r="E233" s="56"/>
      <c r="F233" s="56"/>
      <c r="G233" s="56"/>
      <c r="H233" s="56"/>
      <c r="I233" s="56"/>
      <c r="J233" s="56"/>
      <c r="K233" s="56"/>
      <c r="L233" s="56"/>
      <c r="M233" s="56"/>
      <c r="N233" s="56"/>
      <c r="O233" s="56"/>
      <c r="P233" s="56"/>
      <c r="Q233" s="56"/>
      <c r="R233" s="56"/>
      <c r="S233" s="56"/>
      <c r="T233" s="56"/>
    </row>
    <row r="234" spans="1:20" ht="18" x14ac:dyDescent="0.25">
      <c r="B234" s="56"/>
      <c r="C234" s="56"/>
      <c r="D234" s="56"/>
      <c r="E234" s="56"/>
      <c r="F234" s="56"/>
      <c r="G234" s="56"/>
      <c r="H234" s="56"/>
      <c r="I234" s="56"/>
      <c r="J234" s="56"/>
      <c r="K234" s="56"/>
      <c r="L234" s="56"/>
      <c r="M234" s="56"/>
      <c r="N234" s="56"/>
      <c r="O234" s="56"/>
      <c r="P234" s="56"/>
      <c r="Q234" s="56"/>
      <c r="R234" s="56"/>
      <c r="S234" s="56"/>
      <c r="T234" s="56"/>
    </row>
    <row r="235" spans="1:20" x14ac:dyDescent="0.25">
      <c r="B235" s="58"/>
      <c r="C235" s="58"/>
      <c r="D235" s="59"/>
      <c r="E235" s="59"/>
      <c r="F235" s="59"/>
      <c r="G235" s="59"/>
      <c r="H235" s="59"/>
      <c r="I235" s="59"/>
      <c r="J235" s="59"/>
      <c r="K235" s="59"/>
      <c r="L235" s="59"/>
      <c r="M235" s="59"/>
      <c r="N235" s="59"/>
      <c r="O235" s="59"/>
      <c r="P235" s="58"/>
      <c r="Q235" s="59"/>
      <c r="R235" s="59"/>
      <c r="S235" s="59"/>
      <c r="T235" s="58"/>
    </row>
  </sheetData>
  <mergeCells count="15">
    <mergeCell ref="B234:T234"/>
    <mergeCell ref="M7:P7"/>
    <mergeCell ref="Q7:T7"/>
    <mergeCell ref="B232:T232"/>
    <mergeCell ref="B233:T233"/>
    <mergeCell ref="B3:P3"/>
    <mergeCell ref="O5:P5"/>
    <mergeCell ref="S5:T5"/>
    <mergeCell ref="A6:A8"/>
    <mergeCell ref="B6:B8"/>
    <mergeCell ref="C6:C8"/>
    <mergeCell ref="D6:D8"/>
    <mergeCell ref="E6:T6"/>
    <mergeCell ref="E7:H7"/>
    <mergeCell ref="I7: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N3.2ა</vt:lpstr>
      <vt:lpstr>მშპ-3%</vt:lpstr>
      <vt:lpstr>Sheet2</vt:lpstr>
      <vt:lpstr>N3.2ა!Print_Area</vt:lpstr>
      <vt:lpstr>N3.2ა!Print_Titles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Ekaterine Adamia</cp:lastModifiedBy>
  <cp:lastPrinted>2018-04-23T06:08:00Z</cp:lastPrinted>
  <dcterms:created xsi:type="dcterms:W3CDTF">2015-11-13T09:57:34Z</dcterms:created>
  <dcterms:modified xsi:type="dcterms:W3CDTF">2018-04-23T14:08:29Z</dcterms:modified>
</cp:coreProperties>
</file>